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yyr.rkas.ee/api/lease-offers/webdav/authtoken/f6239ef97cc14650bebbd323c8be9ba2/files/1061/"/>
    </mc:Choice>
  </mc:AlternateContent>
  <xr:revisionPtr revIDLastSave="0" documentId="13_ncr:1_{10544734-1514-4AA6-87D7-4B2BD282D10B}" xr6:coauthVersionLast="47" xr6:coauthVersionMax="47" xr10:uidLastSave="{00000000-0000-0000-0000-000000000000}"/>
  <bookViews>
    <workbookView xWindow="-120" yWindow="-120" windowWidth="38640" windowHeight="21240" tabRatio="842" xr2:uid="{00000000-000D-0000-FFFF-FFFF00000000}"/>
  </bookViews>
  <sheets>
    <sheet name="Lisa 3" sheetId="12" r:id="rId1"/>
    <sheet name="Annuiteetgraafik BIL" sheetId="1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12" l="1"/>
  <c r="F24" i="12"/>
  <c r="F22" i="12"/>
  <c r="F15" i="12"/>
  <c r="F12" i="12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17" i="13"/>
  <c r="A36" i="13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C36" i="13"/>
  <c r="G36" i="13" s="1"/>
  <c r="C37" i="13" s="1"/>
  <c r="G37" i="13" s="1"/>
  <c r="C38" i="13" s="1"/>
  <c r="G38" i="13" s="1"/>
  <c r="C39" i="13" s="1"/>
  <c r="G39" i="13" s="1"/>
  <c r="C40" i="13" s="1"/>
  <c r="G40" i="13" s="1"/>
  <c r="C41" i="13" s="1"/>
  <c r="G41" i="13" s="1"/>
  <c r="C42" i="13" s="1"/>
  <c r="G42" i="13" s="1"/>
  <c r="C43" i="13" s="1"/>
  <c r="G43" i="13" s="1"/>
  <c r="C44" i="13" s="1"/>
  <c r="G44" i="13" s="1"/>
  <c r="C45" i="13" s="1"/>
  <c r="G45" i="13" s="1"/>
  <c r="C46" i="13" s="1"/>
  <c r="G46" i="13" s="1"/>
  <c r="C47" i="13" s="1"/>
  <c r="G47" i="13" s="1"/>
  <c r="C48" i="13" s="1"/>
  <c r="G48" i="13" s="1"/>
  <c r="C49" i="13" s="1"/>
  <c r="G49" i="13" s="1"/>
  <c r="C50" i="13" s="1"/>
  <c r="G50" i="13" s="1"/>
  <c r="C51" i="13" s="1"/>
  <c r="G51" i="13" s="1"/>
  <c r="C52" i="13" s="1"/>
  <c r="G52" i="13" s="1"/>
  <c r="C53" i="13" s="1"/>
  <c r="G53" i="13" s="1"/>
  <c r="C54" i="13" s="1"/>
  <c r="G54" i="13" s="1"/>
  <c r="C55" i="13" s="1"/>
  <c r="G55" i="13" s="1"/>
  <c r="C56" i="13" s="1"/>
  <c r="G56" i="13" s="1"/>
  <c r="C57" i="13" s="1"/>
  <c r="G57" i="13" s="1"/>
  <c r="C58" i="13" s="1"/>
  <c r="G58" i="13" s="1"/>
  <c r="C59" i="13" s="1"/>
  <c r="G59" i="13" s="1"/>
  <c r="C60" i="13" s="1"/>
  <c r="G60" i="13" s="1"/>
  <c r="C61" i="13" s="1"/>
  <c r="G61" i="13" s="1"/>
  <c r="C62" i="13" s="1"/>
  <c r="G62" i="13" s="1"/>
  <c r="C63" i="13" s="1"/>
  <c r="G63" i="13" s="1"/>
  <c r="C64" i="13" s="1"/>
  <c r="G64" i="13" s="1"/>
  <c r="C65" i="13" s="1"/>
  <c r="G65" i="13" s="1"/>
  <c r="C66" i="13" s="1"/>
  <c r="G66" i="13" s="1"/>
  <c r="C67" i="13" s="1"/>
  <c r="G67" i="13" s="1"/>
  <c r="C68" i="13" s="1"/>
  <c r="G68" i="13" s="1"/>
  <c r="C69" i="13" s="1"/>
  <c r="G69" i="13" s="1"/>
  <c r="C70" i="13" s="1"/>
  <c r="G70" i="13" s="1"/>
  <c r="C71" i="13" s="1"/>
  <c r="G71" i="13" s="1"/>
  <c r="C72" i="13" s="1"/>
  <c r="G72" i="13" s="1"/>
  <c r="C73" i="13" s="1"/>
  <c r="G73" i="13" s="1"/>
  <c r="C74" i="13" s="1"/>
  <c r="G74" i="13" s="1"/>
  <c r="C75" i="13" s="1"/>
  <c r="G75" i="13" s="1"/>
  <c r="C76" i="13" s="1"/>
  <c r="G76" i="13" s="1"/>
  <c r="D36" i="13"/>
  <c r="E36" i="13"/>
  <c r="D37" i="13"/>
  <c r="E37" i="13"/>
  <c r="D38" i="13"/>
  <c r="E38" i="13"/>
  <c r="D39" i="13"/>
  <c r="E39" i="13"/>
  <c r="D40" i="13"/>
  <c r="E40" i="13"/>
  <c r="D41" i="13"/>
  <c r="E41" i="13"/>
  <c r="D42" i="13"/>
  <c r="E42" i="13"/>
  <c r="D43" i="13"/>
  <c r="E43" i="13"/>
  <c r="D44" i="13"/>
  <c r="E44" i="13"/>
  <c r="D45" i="13"/>
  <c r="E45" i="13"/>
  <c r="D46" i="13"/>
  <c r="E46" i="13"/>
  <c r="D47" i="13"/>
  <c r="E47" i="13"/>
  <c r="D48" i="13"/>
  <c r="E48" i="13"/>
  <c r="D49" i="13"/>
  <c r="E49" i="13"/>
  <c r="D50" i="13"/>
  <c r="E50" i="13"/>
  <c r="D51" i="13"/>
  <c r="E51" i="13"/>
  <c r="D52" i="13"/>
  <c r="E52" i="13"/>
  <c r="D53" i="13"/>
  <c r="E53" i="13"/>
  <c r="D54" i="13"/>
  <c r="E54" i="13"/>
  <c r="D55" i="13"/>
  <c r="E55" i="13"/>
  <c r="D56" i="13"/>
  <c r="E56" i="13"/>
  <c r="D57" i="13"/>
  <c r="E57" i="13"/>
  <c r="D58" i="13"/>
  <c r="E58" i="13"/>
  <c r="D59" i="13"/>
  <c r="E59" i="13"/>
  <c r="D60" i="13"/>
  <c r="E60" i="13"/>
  <c r="D61" i="13"/>
  <c r="E61" i="13"/>
  <c r="D62" i="13"/>
  <c r="E62" i="13"/>
  <c r="D63" i="13"/>
  <c r="E63" i="13"/>
  <c r="D64" i="13"/>
  <c r="E64" i="13"/>
  <c r="D65" i="13"/>
  <c r="E65" i="13"/>
  <c r="D66" i="13"/>
  <c r="E66" i="13"/>
  <c r="D67" i="13"/>
  <c r="E67" i="13"/>
  <c r="D68" i="13"/>
  <c r="E68" i="13"/>
  <c r="D69" i="13"/>
  <c r="E69" i="13"/>
  <c r="D70" i="13"/>
  <c r="E70" i="13"/>
  <c r="D71" i="13"/>
  <c r="E71" i="13"/>
  <c r="D72" i="13"/>
  <c r="E72" i="13"/>
  <c r="D73" i="13"/>
  <c r="E73" i="13"/>
  <c r="D74" i="13"/>
  <c r="E74" i="13"/>
  <c r="D75" i="13"/>
  <c r="E75" i="13"/>
  <c r="D76" i="13"/>
  <c r="E76" i="13"/>
  <c r="D9" i="13"/>
  <c r="A18" i="13" l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17" i="13"/>
  <c r="D8" i="13"/>
  <c r="M4" i="13"/>
  <c r="E10" i="13" s="1"/>
  <c r="F26" i="12"/>
  <c r="E25" i="12"/>
  <c r="E26" i="12"/>
  <c r="E20" i="12"/>
  <c r="E16" i="12"/>
  <c r="E14" i="12"/>
  <c r="F13" i="12"/>
  <c r="F17" i="12" s="1"/>
  <c r="E12" i="12"/>
  <c r="E17" i="12" s="1"/>
  <c r="E12" i="13" l="1"/>
  <c r="E11" i="13"/>
  <c r="E28" i="12"/>
  <c r="E29" i="12" s="1"/>
  <c r="E30" i="12" s="1"/>
  <c r="F28" i="12"/>
  <c r="C17" i="13" l="1"/>
  <c r="E35" i="13"/>
  <c r="E33" i="13"/>
  <c r="E31" i="13"/>
  <c r="E29" i="13"/>
  <c r="E27" i="13"/>
  <c r="E25" i="13"/>
  <c r="E23" i="13"/>
  <c r="E21" i="13"/>
  <c r="E19" i="13"/>
  <c r="E17" i="13"/>
  <c r="D35" i="13"/>
  <c r="D33" i="13"/>
  <c r="D31" i="13"/>
  <c r="D29" i="13"/>
  <c r="D27" i="13"/>
  <c r="D25" i="13"/>
  <c r="D23" i="13"/>
  <c r="D21" i="13"/>
  <c r="D19" i="13"/>
  <c r="D17" i="13"/>
  <c r="E34" i="13"/>
  <c r="E30" i="13"/>
  <c r="E28" i="13"/>
  <c r="E26" i="13"/>
  <c r="E22" i="13"/>
  <c r="E18" i="13"/>
  <c r="D34" i="13"/>
  <c r="D30" i="13"/>
  <c r="D28" i="13"/>
  <c r="D24" i="13"/>
  <c r="D20" i="13"/>
  <c r="D18" i="13"/>
  <c r="E32" i="13"/>
  <c r="E24" i="13"/>
  <c r="E20" i="13"/>
  <c r="D32" i="13"/>
  <c r="D26" i="13"/>
  <c r="D22" i="13"/>
  <c r="F29" i="12"/>
  <c r="F30" i="12" s="1"/>
  <c r="F32" i="12" s="1"/>
  <c r="F31" i="12"/>
  <c r="G17" i="13" l="1"/>
  <c r="C18" i="13" s="1"/>
  <c r="G18" i="13" s="1"/>
  <c r="C19" i="13" s="1"/>
  <c r="G19" i="13" s="1"/>
  <c r="C20" i="13" s="1"/>
  <c r="G20" i="13" s="1"/>
  <c r="C21" i="13" s="1"/>
  <c r="G21" i="13" s="1"/>
  <c r="C22" i="13" s="1"/>
  <c r="G22" i="13" s="1"/>
  <c r="C23" i="13" s="1"/>
  <c r="G23" i="13" s="1"/>
  <c r="C24" i="13" s="1"/>
  <c r="G24" i="13" s="1"/>
  <c r="C25" i="13" s="1"/>
  <c r="G25" i="13" s="1"/>
  <c r="C26" i="13" s="1"/>
  <c r="G26" i="13" s="1"/>
  <c r="C27" i="13" s="1"/>
  <c r="G27" i="13" s="1"/>
  <c r="C28" i="13" s="1"/>
  <c r="G28" i="13" s="1"/>
  <c r="C29" i="13" s="1"/>
  <c r="G29" i="13" s="1"/>
  <c r="C30" i="13" s="1"/>
  <c r="G30" i="13" s="1"/>
  <c r="C31" i="13" s="1"/>
  <c r="G31" i="13" s="1"/>
  <c r="C32" i="13" s="1"/>
  <c r="G32" i="13" s="1"/>
  <c r="C33" i="13" s="1"/>
  <c r="G33" i="13" s="1"/>
  <c r="C34" i="13" s="1"/>
  <c r="G34" i="13" s="1"/>
  <c r="C35" i="13" s="1"/>
  <c r="G35" i="13" s="1"/>
</calcChain>
</file>

<file path=xl/sharedStrings.xml><?xml version="1.0" encoding="utf-8"?>
<sst xmlns="http://schemas.openxmlformats.org/spreadsheetml/2006/main" count="73" uniqueCount="62">
  <si>
    <t>Üürnik</t>
  </si>
  <si>
    <t>Üüripinna aadress</t>
  </si>
  <si>
    <r>
      <t>m</t>
    </r>
    <r>
      <rPr>
        <b/>
        <vertAlign val="superscript"/>
        <sz val="11"/>
        <color indexed="8"/>
        <rFont val="Times New Roman"/>
        <family val="1"/>
      </rPr>
      <t>2</t>
    </r>
  </si>
  <si>
    <t>Territoorium</t>
  </si>
  <si>
    <t xml:space="preserve">Üüriteenused ja üür  </t>
  </si>
  <si>
    <r>
      <t>EUR/m</t>
    </r>
    <r>
      <rPr>
        <b/>
        <vertAlign val="superscript"/>
        <sz val="11"/>
        <color indexed="8"/>
        <rFont val="Times New Roman"/>
        <family val="1"/>
      </rPr>
      <t>2</t>
    </r>
  </si>
  <si>
    <t>summa kuus</t>
  </si>
  <si>
    <t xml:space="preserve">Muutmise alus </t>
  </si>
  <si>
    <t>Märkused</t>
  </si>
  <si>
    <t>Ei indekseerita</t>
  </si>
  <si>
    <t>Kinnisvara haldamine (haldusteenus)</t>
  </si>
  <si>
    <t>Tehnohooldus</t>
  </si>
  <si>
    <t>Omanikukohustused</t>
  </si>
  <si>
    <t>ÜÜR KOKKU</t>
  </si>
  <si>
    <t>Kõrvalteenused ja kõrvalteenuste tasud</t>
  </si>
  <si>
    <t>Tarbimisteenused</t>
  </si>
  <si>
    <t>Elektrienergia</t>
  </si>
  <si>
    <t>Küte (soojusenergia)</t>
  </si>
  <si>
    <t>Vesi ja kanalisatsioon</t>
  </si>
  <si>
    <t>Tugiteenused (710-720, 740)</t>
  </si>
  <si>
    <t>KÕRVALTEENUSTE TASUD KOKKU</t>
  </si>
  <si>
    <t>Üür ja kõrvalteenuste tasud kokku ilma käibemaksuta (kuus)</t>
  </si>
  <si>
    <t>Käibemaks</t>
  </si>
  <si>
    <t>ÜÜR JA KÕRVALTEENUSTE TASUD KOOS KÄIBEMAKSUGA (kuus)</t>
  </si>
  <si>
    <t>ÜÜR JA KÕRVALTEENUSTE TASUD KÄIBEMAKSUTA (perioodil)</t>
  </si>
  <si>
    <t>ÜÜR JA KÕRVALTEENUSTE TASUD KOOS KÄIBEMAKSUGA (perioodil)</t>
  </si>
  <si>
    <t>Üürileandja:</t>
  </si>
  <si>
    <t>(allkirjastatud digitaalselt)</t>
  </si>
  <si>
    <t>Üüripind</t>
  </si>
  <si>
    <t>Maksete algus</t>
  </si>
  <si>
    <t>Maksete arv</t>
  </si>
  <si>
    <t>kuud</t>
  </si>
  <si>
    <t>Kinnistu jääkmaksumus</t>
  </si>
  <si>
    <t>EUR (km-ta)</t>
  </si>
  <si>
    <t>Kokku:</t>
  </si>
  <si>
    <t>Üürniku osakaal</t>
  </si>
  <si>
    <t>Kapitali algväärtus</t>
  </si>
  <si>
    <t>Kapitali lõppväärtus</t>
  </si>
  <si>
    <t>Kuupäev</t>
  </si>
  <si>
    <t>Jrk nr</t>
  </si>
  <si>
    <t>Algjääk</t>
  </si>
  <si>
    <t>Intress</t>
  </si>
  <si>
    <t>Põhiosa</t>
  </si>
  <si>
    <t>Kap.komponent</t>
  </si>
  <si>
    <t>Lõppjääk</t>
  </si>
  <si>
    <t>Lisa 3 üürilepingule nr Ü14239/18</t>
  </si>
  <si>
    <t>Üür ja kõrvalteenuste tasu alates 01.01.2025 - 31.12.2025</t>
  </si>
  <si>
    <t>Rahandusministeerium</t>
  </si>
  <si>
    <t>Keskväljak 1, Jõhvi</t>
  </si>
  <si>
    <t>Üüripind kokku (hooned)</t>
  </si>
  <si>
    <r>
      <t>m</t>
    </r>
    <r>
      <rPr>
        <vertAlign val="superscript"/>
        <sz val="11"/>
        <color indexed="8"/>
        <rFont val="Times New Roman"/>
        <family val="1"/>
        <charset val="186"/>
      </rPr>
      <t>2</t>
    </r>
  </si>
  <si>
    <t xml:space="preserve">Kapitalikomponent </t>
  </si>
  <si>
    <t xml:space="preserve">Remonttööd </t>
  </si>
  <si>
    <t xml:space="preserve"> Indekseeritakse 31.dets THI, max 3%</t>
  </si>
  <si>
    <r>
      <t>EUR/m</t>
    </r>
    <r>
      <rPr>
        <b/>
        <vertAlign val="superscript"/>
        <sz val="11"/>
        <color theme="1" tint="0.34998626667073579"/>
        <rFont val="Times New Roman"/>
        <family val="1"/>
      </rPr>
      <t>2</t>
    </r>
  </si>
  <si>
    <t>Heakord</t>
  </si>
  <si>
    <t>Teenuse hinnamuutus</t>
  </si>
  <si>
    <t>Kõrvalteenuste eest tasutakse tegelike kulude alusel, esitatud kulude prognoos</t>
  </si>
  <si>
    <t>Teenuse hinna ja tarbimise muutus</t>
  </si>
  <si>
    <t>12 kuud</t>
  </si>
  <si>
    <t>Kapitalikomponendi annuiteetmaksegraafik - Keskväljak 1, Jõhvi</t>
  </si>
  <si>
    <t>Kapitali tulumäär 2017 II 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</si>
</sst>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#,##0.0"/>
    <numFmt numFmtId="165" formatCode="0.000%"/>
    <numFmt numFmtId="166" formatCode="d&quot;.&quot;mm&quot;.&quot;yyyy"/>
    <numFmt numFmtId="167" formatCode="#,##0.00&quot; &quot;;[Red]&quot;-&quot;#,##0.00&quot; &quot;"/>
    <numFmt numFmtId="168" formatCode="0.0%"/>
    <numFmt numFmtId="169" formatCode="#,###"/>
  </numFmts>
  <fonts count="28" x14ac:knownFonts="1">
    <font>
      <sz val="11"/>
      <color theme="1"/>
      <name val="Calibri"/>
      <family val="2"/>
      <charset val="186"/>
      <scheme val="min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vertAlign val="superscript"/>
      <sz val="11"/>
      <color indexed="8"/>
      <name val="Times New Roman"/>
      <family val="1"/>
    </font>
    <font>
      <sz val="11"/>
      <name val="Calibri"/>
      <family val="2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sz val="11"/>
      <color rgb="FF000000"/>
      <name val="Calibri"/>
      <family val="2"/>
    </font>
    <font>
      <b/>
      <sz val="16"/>
      <color rgb="FF000000"/>
      <name val="Calibri"/>
      <family val="2"/>
    </font>
    <font>
      <sz val="11"/>
      <color rgb="FFFF0000"/>
      <name val="Calibri"/>
      <family val="2"/>
    </font>
    <font>
      <sz val="11"/>
      <color rgb="FF1F497D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vertAlign val="superscript"/>
      <sz val="11"/>
      <color indexed="8"/>
      <name val="Times New Roman"/>
      <family val="1"/>
      <charset val="186"/>
    </font>
    <font>
      <b/>
      <sz val="11"/>
      <color theme="1" tint="0.34998626667073579"/>
      <name val="Times New Roman"/>
      <family val="1"/>
    </font>
    <font>
      <b/>
      <vertAlign val="superscript"/>
      <sz val="11"/>
      <color theme="1" tint="0.34998626667073579"/>
      <name val="Times New Roman"/>
      <family val="1"/>
    </font>
    <font>
      <sz val="11"/>
      <color theme="1" tint="0.34998626667073579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/>
    <xf numFmtId="0" fontId="6" fillId="0" borderId="0"/>
    <xf numFmtId="9" fontId="5" fillId="0" borderId="0" applyFont="0" applyFill="0" applyBorder="0" applyAlignment="0" applyProtection="0"/>
  </cellStyleXfs>
  <cellXfs count="139">
    <xf numFmtId="0" fontId="0" fillId="0" borderId="0" xfId="0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1" xfId="0" applyFont="1" applyBorder="1"/>
    <xf numFmtId="0" fontId="10" fillId="0" borderId="1" xfId="0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10" fillId="0" borderId="1" xfId="0" applyFont="1" applyBorder="1"/>
    <xf numFmtId="0" fontId="10" fillId="0" borderId="0" xfId="0" applyFont="1"/>
    <xf numFmtId="0" fontId="10" fillId="2" borderId="2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8" fillId="0" borderId="1" xfId="0" applyFont="1" applyBorder="1"/>
    <xf numFmtId="0" fontId="8" fillId="0" borderId="6" xfId="0" applyFont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/>
    <xf numFmtId="4" fontId="2" fillId="2" borderId="7" xfId="0" applyNumberFormat="1" applyFont="1" applyFill="1" applyBorder="1" applyAlignment="1">
      <alignment horizontal="right"/>
    </xf>
    <xf numFmtId="0" fontId="8" fillId="2" borderId="5" xfId="0" applyFont="1" applyFill="1" applyBorder="1"/>
    <xf numFmtId="0" fontId="10" fillId="3" borderId="9" xfId="0" applyFont="1" applyFill="1" applyBorder="1" applyAlignment="1">
      <alignment horizontal="center"/>
    </xf>
    <xf numFmtId="0" fontId="10" fillId="3" borderId="0" xfId="0" applyFont="1" applyFill="1"/>
    <xf numFmtId="4" fontId="11" fillId="3" borderId="9" xfId="0" applyNumberFormat="1" applyFont="1" applyFill="1" applyBorder="1" applyAlignment="1">
      <alignment horizontal="right"/>
    </xf>
    <xf numFmtId="0" fontId="8" fillId="3" borderId="10" xfId="0" applyFont="1" applyFill="1" applyBorder="1"/>
    <xf numFmtId="0" fontId="10" fillId="2" borderId="7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left"/>
    </xf>
    <xf numFmtId="0" fontId="10" fillId="4" borderId="12" xfId="0" applyFont="1" applyFill="1" applyBorder="1"/>
    <xf numFmtId="0" fontId="8" fillId="4" borderId="13" xfId="0" applyFont="1" applyFill="1" applyBorder="1"/>
    <xf numFmtId="0" fontId="10" fillId="0" borderId="0" xfId="0" applyFont="1" applyAlignment="1">
      <alignment horizontal="left"/>
    </xf>
    <xf numFmtId="4" fontId="10" fillId="0" borderId="9" xfId="0" applyNumberFormat="1" applyFont="1" applyBorder="1" applyAlignment="1">
      <alignment horizontal="right"/>
    </xf>
    <xf numFmtId="4" fontId="10" fillId="0" borderId="10" xfId="0" applyNumberFormat="1" applyFont="1" applyBorder="1" applyAlignment="1">
      <alignment horizontal="right"/>
    </xf>
    <xf numFmtId="4" fontId="10" fillId="0" borderId="0" xfId="0" applyNumberFormat="1" applyFont="1" applyAlignment="1">
      <alignment horizontal="right"/>
    </xf>
    <xf numFmtId="4" fontId="2" fillId="0" borderId="15" xfId="0" applyNumberFormat="1" applyFont="1" applyBorder="1"/>
    <xf numFmtId="0" fontId="8" fillId="0" borderId="16" xfId="0" applyFont="1" applyBorder="1"/>
    <xf numFmtId="0" fontId="10" fillId="2" borderId="17" xfId="0" applyFont="1" applyFill="1" applyBorder="1" applyAlignment="1">
      <alignment horizontal="center" wrapText="1"/>
    </xf>
    <xf numFmtId="4" fontId="10" fillId="2" borderId="18" xfId="0" applyNumberFormat="1" applyFont="1" applyFill="1" applyBorder="1" applyAlignment="1">
      <alignment horizontal="right"/>
    </xf>
    <xf numFmtId="4" fontId="10" fillId="4" borderId="19" xfId="0" applyNumberFormat="1" applyFont="1" applyFill="1" applyBorder="1" applyAlignment="1">
      <alignment horizontal="right"/>
    </xf>
    <xf numFmtId="0" fontId="10" fillId="2" borderId="20" xfId="0" applyFont="1" applyFill="1" applyBorder="1" applyAlignment="1">
      <alignment horizontal="center"/>
    </xf>
    <xf numFmtId="4" fontId="8" fillId="0" borderId="21" xfId="0" applyNumberFormat="1" applyFont="1" applyBorder="1" applyAlignment="1">
      <alignment wrapText="1"/>
    </xf>
    <xf numFmtId="4" fontId="10" fillId="2" borderId="5" xfId="0" applyNumberFormat="1" applyFont="1" applyFill="1" applyBorder="1" applyAlignment="1">
      <alignment horizontal="right"/>
    </xf>
    <xf numFmtId="0" fontId="8" fillId="0" borderId="7" xfId="0" applyFont="1" applyBorder="1" applyAlignment="1">
      <alignment horizontal="center"/>
    </xf>
    <xf numFmtId="0" fontId="10" fillId="2" borderId="22" xfId="0" applyFont="1" applyFill="1" applyBorder="1"/>
    <xf numFmtId="0" fontId="8" fillId="0" borderId="23" xfId="0" applyFont="1" applyBorder="1"/>
    <xf numFmtId="0" fontId="8" fillId="0" borderId="24" xfId="0" applyFont="1" applyBorder="1"/>
    <xf numFmtId="4" fontId="10" fillId="3" borderId="5" xfId="0" applyNumberFormat="1" applyFont="1" applyFill="1" applyBorder="1" applyAlignment="1">
      <alignment horizontal="right"/>
    </xf>
    <xf numFmtId="0" fontId="10" fillId="2" borderId="26" xfId="0" applyFont="1" applyFill="1" applyBorder="1" applyAlignment="1">
      <alignment horizontal="center" wrapText="1"/>
    </xf>
    <xf numFmtId="0" fontId="12" fillId="0" borderId="0" xfId="0" applyFont="1"/>
    <xf numFmtId="4" fontId="10" fillId="3" borderId="18" xfId="0" applyNumberFormat="1" applyFont="1" applyFill="1" applyBorder="1" applyAlignment="1">
      <alignment horizontal="right"/>
    </xf>
    <xf numFmtId="0" fontId="8" fillId="3" borderId="16" xfId="0" applyFont="1" applyFill="1" applyBorder="1"/>
    <xf numFmtId="0" fontId="8" fillId="3" borderId="8" xfId="0" applyFont="1" applyFill="1" applyBorder="1"/>
    <xf numFmtId="3" fontId="8" fillId="0" borderId="0" xfId="0" applyNumberFormat="1" applyFont="1"/>
    <xf numFmtId="2" fontId="8" fillId="0" borderId="0" xfId="0" applyNumberFormat="1" applyFont="1"/>
    <xf numFmtId="0" fontId="6" fillId="3" borderId="0" xfId="1" applyFill="1"/>
    <xf numFmtId="0" fontId="13" fillId="5" borderId="0" xfId="1" applyFont="1" applyFill="1" applyAlignment="1">
      <alignment horizontal="right"/>
    </xf>
    <xf numFmtId="0" fontId="4" fillId="5" borderId="0" xfId="1" applyFont="1" applyFill="1"/>
    <xf numFmtId="0" fontId="4" fillId="5" borderId="0" xfId="1" applyFont="1" applyFill="1" applyAlignment="1">
      <alignment horizontal="right"/>
    </xf>
    <xf numFmtId="0" fontId="14" fillId="5" borderId="0" xfId="1" applyFont="1" applyFill="1"/>
    <xf numFmtId="0" fontId="15" fillId="5" borderId="0" xfId="1" applyFont="1" applyFill="1"/>
    <xf numFmtId="4" fontId="6" fillId="5" borderId="0" xfId="1" applyNumberFormat="1" applyFill="1"/>
    <xf numFmtId="0" fontId="6" fillId="6" borderId="27" xfId="1" applyFill="1" applyBorder="1"/>
    <xf numFmtId="0" fontId="6" fillId="5" borderId="28" xfId="1" applyFill="1" applyBorder="1"/>
    <xf numFmtId="0" fontId="0" fillId="3" borderId="28" xfId="0" applyFill="1" applyBorder="1"/>
    <xf numFmtId="0" fontId="6" fillId="6" borderId="29" xfId="1" applyFill="1" applyBorder="1"/>
    <xf numFmtId="0" fontId="6" fillId="6" borderId="30" xfId="1" applyFill="1" applyBorder="1"/>
    <xf numFmtId="0" fontId="6" fillId="5" borderId="0" xfId="1" applyFill="1"/>
    <xf numFmtId="0" fontId="0" fillId="3" borderId="0" xfId="0" applyFill="1"/>
    <xf numFmtId="0" fontId="6" fillId="6" borderId="0" xfId="1" applyFill="1"/>
    <xf numFmtId="0" fontId="6" fillId="6" borderId="31" xfId="1" applyFill="1" applyBorder="1"/>
    <xf numFmtId="0" fontId="6" fillId="6" borderId="26" xfId="1" applyFill="1" applyBorder="1"/>
    <xf numFmtId="0" fontId="16" fillId="3" borderId="0" xfId="1" applyFont="1" applyFill="1"/>
    <xf numFmtId="165" fontId="6" fillId="6" borderId="0" xfId="1" applyNumberFormat="1" applyFill="1"/>
    <xf numFmtId="0" fontId="17" fillId="5" borderId="35" xfId="1" applyFont="1" applyFill="1" applyBorder="1" applyAlignment="1">
      <alignment horizontal="right"/>
    </xf>
    <xf numFmtId="166" fontId="18" fillId="5" borderId="0" xfId="1" applyNumberFormat="1" applyFont="1" applyFill="1"/>
    <xf numFmtId="167" fontId="6" fillId="5" borderId="0" xfId="1" applyNumberFormat="1" applyFill="1"/>
    <xf numFmtId="4" fontId="6" fillId="6" borderId="0" xfId="1" applyNumberFormat="1" applyFill="1"/>
    <xf numFmtId="0" fontId="19" fillId="7" borderId="0" xfId="0" applyFont="1" applyFill="1" applyProtection="1">
      <protection hidden="1"/>
    </xf>
    <xf numFmtId="0" fontId="0" fillId="7" borderId="0" xfId="0" applyFill="1"/>
    <xf numFmtId="0" fontId="19" fillId="7" borderId="0" xfId="0" applyFont="1" applyFill="1" applyProtection="1">
      <protection locked="0" hidden="1"/>
    </xf>
    <xf numFmtId="164" fontId="19" fillId="7" borderId="0" xfId="0" applyNumberFormat="1" applyFont="1" applyFill="1" applyProtection="1">
      <protection hidden="1"/>
    </xf>
    <xf numFmtId="168" fontId="5" fillId="7" borderId="0" xfId="2" applyNumberFormat="1" applyFont="1" applyFill="1"/>
    <xf numFmtId="0" fontId="7" fillId="7" borderId="0" xfId="0" applyFont="1" applyFill="1" applyProtection="1">
      <protection hidden="1"/>
    </xf>
    <xf numFmtId="164" fontId="7" fillId="7" borderId="0" xfId="0" applyNumberFormat="1" applyFont="1" applyFill="1" applyProtection="1">
      <protection hidden="1"/>
    </xf>
    <xf numFmtId="166" fontId="0" fillId="3" borderId="0" xfId="0" applyNumberFormat="1" applyFill="1"/>
    <xf numFmtId="3" fontId="6" fillId="6" borderId="0" xfId="1" applyNumberFormat="1" applyFill="1"/>
    <xf numFmtId="4" fontId="8" fillId="0" borderId="9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horizontal="right" wrapText="1"/>
    </xf>
    <xf numFmtId="169" fontId="6" fillId="3" borderId="0" xfId="1" applyNumberFormat="1" applyFill="1"/>
    <xf numFmtId="0" fontId="21" fillId="0" borderId="0" xfId="0" applyFont="1" applyAlignment="1">
      <alignment horizontal="right"/>
    </xf>
    <xf numFmtId="0" fontId="10" fillId="0" borderId="0" xfId="0" applyFont="1" applyAlignment="1">
      <alignment horizontal="left" wrapText="1"/>
    </xf>
    <xf numFmtId="9" fontId="2" fillId="0" borderId="0" xfId="0" applyNumberFormat="1" applyFont="1" applyAlignment="1">
      <alignment horizontal="left"/>
    </xf>
    <xf numFmtId="4" fontId="8" fillId="0" borderId="0" xfId="0" applyNumberFormat="1" applyFont="1"/>
    <xf numFmtId="0" fontId="22" fillId="0" borderId="1" xfId="0" applyFont="1" applyBorder="1" applyAlignment="1">
      <alignment horizontal="right"/>
    </xf>
    <xf numFmtId="164" fontId="23" fillId="0" borderId="1" xfId="0" applyNumberFormat="1" applyFont="1" applyBorder="1" applyAlignment="1">
      <alignment horizontal="right"/>
    </xf>
    <xf numFmtId="0" fontId="22" fillId="0" borderId="1" xfId="0" applyFont="1" applyBorder="1"/>
    <xf numFmtId="0" fontId="22" fillId="0" borderId="0" xfId="0" applyFont="1" applyAlignment="1">
      <alignment horizontal="right"/>
    </xf>
    <xf numFmtId="164" fontId="23" fillId="0" borderId="0" xfId="0" applyNumberFormat="1" applyFont="1" applyAlignment="1">
      <alignment horizontal="right"/>
    </xf>
    <xf numFmtId="0" fontId="22" fillId="0" borderId="0" xfId="0" applyFont="1"/>
    <xf numFmtId="4" fontId="25" fillId="2" borderId="6" xfId="0" applyNumberFormat="1" applyFont="1" applyFill="1" applyBorder="1" applyAlignment="1">
      <alignment horizontal="center"/>
    </xf>
    <xf numFmtId="0" fontId="25" fillId="2" borderId="25" xfId="0" applyFont="1" applyFill="1" applyBorder="1" applyAlignment="1">
      <alignment horizontal="center"/>
    </xf>
    <xf numFmtId="4" fontId="27" fillId="0" borderId="6" xfId="0" applyNumberFormat="1" applyFont="1" applyBorder="1" applyAlignment="1">
      <alignment horizontal="right" wrapText="1"/>
    </xf>
    <xf numFmtId="2" fontId="27" fillId="0" borderId="21" xfId="0" applyNumberFormat="1" applyFont="1" applyBorder="1"/>
    <xf numFmtId="4" fontId="8" fillId="0" borderId="18" xfId="0" applyNumberFormat="1" applyFont="1" applyBorder="1" applyAlignment="1">
      <alignment horizontal="center" vertical="center" wrapText="1"/>
    </xf>
    <xf numFmtId="4" fontId="8" fillId="0" borderId="31" xfId="0" applyNumberFormat="1" applyFont="1" applyBorder="1" applyAlignment="1">
      <alignment vertical="center" wrapText="1"/>
    </xf>
    <xf numFmtId="4" fontId="25" fillId="4" borderId="14" xfId="0" applyNumberFormat="1" applyFont="1" applyFill="1" applyBorder="1" applyAlignment="1">
      <alignment horizontal="right"/>
    </xf>
    <xf numFmtId="4" fontId="25" fillId="4" borderId="15" xfId="0" applyNumberFormat="1" applyFont="1" applyFill="1" applyBorder="1" applyAlignment="1">
      <alignment horizontal="right"/>
    </xf>
    <xf numFmtId="4" fontId="10" fillId="0" borderId="9" xfId="0" applyNumberFormat="1" applyFont="1" applyBorder="1"/>
    <xf numFmtId="3" fontId="22" fillId="0" borderId="0" xfId="0" applyNumberFormat="1" applyFont="1" applyAlignment="1">
      <alignment horizontal="right"/>
    </xf>
    <xf numFmtId="4" fontId="22" fillId="0" borderId="0" xfId="0" applyNumberFormat="1" applyFont="1" applyAlignment="1">
      <alignment horizontal="left"/>
    </xf>
    <xf numFmtId="4" fontId="10" fillId="0" borderId="14" xfId="0" applyNumberFormat="1" applyFont="1" applyBorder="1"/>
    <xf numFmtId="3" fontId="23" fillId="0" borderId="0" xfId="0" applyNumberFormat="1" applyFont="1"/>
    <xf numFmtId="4" fontId="23" fillId="0" borderId="0" xfId="0" applyNumberFormat="1" applyFont="1"/>
    <xf numFmtId="0" fontId="9" fillId="0" borderId="0" xfId="0" applyFont="1" applyAlignment="1">
      <alignment wrapText="1"/>
    </xf>
    <xf numFmtId="164" fontId="8" fillId="0" borderId="0" xfId="0" applyNumberFormat="1" applyFont="1"/>
    <xf numFmtId="166" fontId="6" fillId="3" borderId="28" xfId="1" applyNumberFormat="1" applyFill="1" applyBorder="1"/>
    <xf numFmtId="168" fontId="6" fillId="6" borderId="0" xfId="2" applyNumberFormat="1" applyFont="1" applyFill="1" applyBorder="1"/>
    <xf numFmtId="0" fontId="6" fillId="6" borderId="24" xfId="1" applyFill="1" applyBorder="1"/>
    <xf numFmtId="0" fontId="6" fillId="5" borderId="32" xfId="1" applyFill="1" applyBorder="1"/>
    <xf numFmtId="0" fontId="0" fillId="3" borderId="32" xfId="0" applyFill="1" applyBorder="1"/>
    <xf numFmtId="166" fontId="18" fillId="3" borderId="0" xfId="1" applyNumberFormat="1" applyFont="1" applyFill="1"/>
    <xf numFmtId="168" fontId="6" fillId="6" borderId="32" xfId="1" applyNumberFormat="1" applyFill="1" applyBorder="1"/>
    <xf numFmtId="2" fontId="8" fillId="0" borderId="9" xfId="0" applyNumberFormat="1" applyFont="1" applyBorder="1" applyAlignment="1">
      <alignment horizontal="right"/>
    </xf>
    <xf numFmtId="0" fontId="10" fillId="0" borderId="0" xfId="0" applyFont="1" applyAlignment="1">
      <alignment horizontal="left" wrapText="1"/>
    </xf>
    <xf numFmtId="0" fontId="20" fillId="0" borderId="0" xfId="0" applyFont="1" applyAlignment="1">
      <alignment horizontal="center" wrapText="1"/>
    </xf>
    <xf numFmtId="0" fontId="8" fillId="0" borderId="29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1" xfId="0" applyFont="1" applyBorder="1"/>
    <xf numFmtId="0" fontId="8" fillId="0" borderId="16" xfId="0" applyFont="1" applyBorder="1"/>
    <xf numFmtId="4" fontId="1" fillId="0" borderId="29" xfId="0" applyNumberFormat="1" applyFont="1" applyBorder="1" applyAlignment="1">
      <alignment horizontal="center" vertical="center" wrapText="1"/>
    </xf>
    <xf numFmtId="4" fontId="1" fillId="0" borderId="31" xfId="0" applyNumberFormat="1" applyFont="1" applyBorder="1" applyAlignment="1">
      <alignment horizontal="center" vertical="center" wrapText="1"/>
    </xf>
    <xf numFmtId="4" fontId="1" fillId="0" borderId="26" xfId="0" applyNumberFormat="1" applyFont="1" applyBorder="1" applyAlignment="1">
      <alignment horizontal="center" vertical="center" wrapText="1"/>
    </xf>
    <xf numFmtId="0" fontId="8" fillId="0" borderId="8" xfId="0" applyFont="1" applyBorder="1"/>
    <xf numFmtId="0" fontId="8" fillId="3" borderId="33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4" fontId="8" fillId="0" borderId="29" xfId="0" applyNumberFormat="1" applyFont="1" applyBorder="1" applyAlignment="1">
      <alignment horizontal="center" vertical="center" wrapText="1"/>
    </xf>
    <xf numFmtId="4" fontId="8" fillId="0" borderId="31" xfId="0" applyNumberFormat="1" applyFont="1" applyBorder="1" applyAlignment="1">
      <alignment horizontal="center" vertical="center" wrapText="1"/>
    </xf>
    <xf numFmtId="4" fontId="8" fillId="0" borderId="26" xfId="0" applyNumberFormat="1" applyFont="1" applyBorder="1" applyAlignment="1">
      <alignment horizontal="center" vertical="center" wrapText="1"/>
    </xf>
  </cellXfs>
  <cellStyles count="3">
    <cellStyle name="Normaallaad 4" xfId="1" xr:uid="{00000000-0005-0000-0000-000001000000}"/>
    <cellStyle name="Normal" xfId="0" builtinId="0"/>
    <cellStyle name="Percent" xfId="2" builtinId="5"/>
  </cellStyles>
  <dxfs count="0"/>
  <tableStyles count="1" defaultTableStyle="TableStyleMedium9" defaultPivotStyle="PivotStyleLight16">
    <tableStyle name="Invisible" pivot="0" table="0" count="0" xr9:uid="{867E3764-8A3A-4198-BEB1-3264CC5A8C5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A7049-FB66-4E1C-BF7A-A77798E4C88B}">
  <dimension ref="A1:O40"/>
  <sheetViews>
    <sheetView tabSelected="1" zoomScaleNormal="100" workbookViewId="0">
      <selection activeCell="H33" sqref="H33"/>
    </sheetView>
  </sheetViews>
  <sheetFormatPr defaultColWidth="9.28515625" defaultRowHeight="15" x14ac:dyDescent="0.25"/>
  <cols>
    <col min="1" max="1" width="5.42578125" style="1" customWidth="1"/>
    <col min="2" max="3" width="7.7109375" style="1" customWidth="1"/>
    <col min="4" max="4" width="60.140625" style="1" customWidth="1"/>
    <col min="5" max="6" width="14.7109375" style="1" customWidth="1"/>
    <col min="7" max="7" width="26.5703125" style="1" customWidth="1"/>
    <col min="8" max="8" width="34.42578125" style="1" customWidth="1"/>
    <col min="9" max="16384" width="9.28515625" style="1"/>
  </cols>
  <sheetData>
    <row r="1" spans="1:15" x14ac:dyDescent="0.25">
      <c r="H1" s="86" t="s">
        <v>45</v>
      </c>
    </row>
    <row r="2" spans="1:15" ht="15" customHeight="1" x14ac:dyDescent="0.25"/>
    <row r="3" spans="1:15" ht="18.75" customHeight="1" x14ac:dyDescent="0.3">
      <c r="A3" s="121" t="s">
        <v>46</v>
      </c>
      <c r="B3" s="121"/>
      <c r="C3" s="121"/>
      <c r="D3" s="121"/>
      <c r="E3" s="121"/>
      <c r="F3" s="121"/>
      <c r="G3" s="121"/>
      <c r="H3" s="121"/>
    </row>
    <row r="4" spans="1:15" ht="16.5" customHeight="1" x14ac:dyDescent="0.25"/>
    <row r="5" spans="1:15" x14ac:dyDescent="0.25">
      <c r="C5" s="3" t="s">
        <v>0</v>
      </c>
      <c r="D5" s="7" t="s">
        <v>47</v>
      </c>
    </row>
    <row r="6" spans="1:15" x14ac:dyDescent="0.25">
      <c r="C6" s="3" t="s">
        <v>1</v>
      </c>
      <c r="D6" s="4" t="s">
        <v>48</v>
      </c>
    </row>
    <row r="8" spans="1:15" ht="17.25" customHeight="1" x14ac:dyDescent="0.25">
      <c r="D8" s="5" t="s">
        <v>49</v>
      </c>
      <c r="E8" s="6">
        <v>250.3</v>
      </c>
      <c r="F8" s="7" t="s">
        <v>2</v>
      </c>
      <c r="H8" s="89"/>
    </row>
    <row r="9" spans="1:15" ht="14.25" customHeight="1" x14ac:dyDescent="0.25">
      <c r="D9" s="90" t="s">
        <v>3</v>
      </c>
      <c r="E9" s="91">
        <v>2414</v>
      </c>
      <c r="F9" s="92" t="s">
        <v>50</v>
      </c>
      <c r="H9" s="89"/>
    </row>
    <row r="10" spans="1:15" ht="14.25" customHeight="1" thickBot="1" x14ac:dyDescent="0.3">
      <c r="D10" s="93"/>
      <c r="E10" s="94"/>
      <c r="F10" s="95"/>
      <c r="H10" s="89"/>
    </row>
    <row r="11" spans="1:15" ht="17.25" x14ac:dyDescent="0.25">
      <c r="B11" s="9" t="s">
        <v>4</v>
      </c>
      <c r="C11" s="40"/>
      <c r="D11" s="40"/>
      <c r="E11" s="10" t="s">
        <v>5</v>
      </c>
      <c r="F11" s="36" t="s">
        <v>6</v>
      </c>
      <c r="G11" s="33" t="s">
        <v>7</v>
      </c>
      <c r="H11" s="11" t="s">
        <v>8</v>
      </c>
      <c r="L11" s="89"/>
    </row>
    <row r="12" spans="1:15" ht="15" customHeight="1" x14ac:dyDescent="0.25">
      <c r="B12" s="39"/>
      <c r="C12" s="47" t="s">
        <v>51</v>
      </c>
      <c r="D12" s="48"/>
      <c r="E12" s="84">
        <f>F12/$E$8</f>
        <v>0.26273517411581254</v>
      </c>
      <c r="F12" s="37">
        <f>'Annuiteetgraafik BIL'!F17</f>
        <v>65.762614081187877</v>
      </c>
      <c r="G12" s="122" t="s">
        <v>9</v>
      </c>
      <c r="H12" s="124"/>
      <c r="I12" s="49"/>
      <c r="L12" s="89"/>
      <c r="M12" s="3"/>
    </row>
    <row r="13" spans="1:15" ht="15" customHeight="1" x14ac:dyDescent="0.25">
      <c r="B13" s="13">
        <v>400</v>
      </c>
      <c r="C13" s="127" t="s">
        <v>52</v>
      </c>
      <c r="D13" s="128"/>
      <c r="E13" s="119">
        <v>1.6699964196204797</v>
      </c>
      <c r="F13" s="37">
        <f>E13*E8</f>
        <v>418.00010383100607</v>
      </c>
      <c r="G13" s="123"/>
      <c r="H13" s="125"/>
      <c r="M13" s="3"/>
    </row>
    <row r="14" spans="1:15" ht="15" customHeight="1" x14ac:dyDescent="0.25">
      <c r="B14" s="13">
        <v>100</v>
      </c>
      <c r="C14" s="41" t="s">
        <v>10</v>
      </c>
      <c r="D14" s="42"/>
      <c r="E14" s="84">
        <f>F14/$E$8</f>
        <v>0.44639992009588492</v>
      </c>
      <c r="F14" s="37">
        <v>111.73390000000001</v>
      </c>
      <c r="G14" s="129" t="s">
        <v>53</v>
      </c>
      <c r="H14" s="125"/>
      <c r="I14" s="49"/>
      <c r="M14" s="3"/>
    </row>
    <row r="15" spans="1:15" ht="15" customHeight="1" x14ac:dyDescent="0.25">
      <c r="B15" s="13">
        <v>200</v>
      </c>
      <c r="C15" s="12" t="s">
        <v>11</v>
      </c>
      <c r="D15" s="32"/>
      <c r="E15" s="84">
        <v>0.74</v>
      </c>
      <c r="F15" s="37">
        <f>E15*E8</f>
        <v>185.22200000000001</v>
      </c>
      <c r="G15" s="130"/>
      <c r="H15" s="125"/>
      <c r="I15" s="49"/>
      <c r="M15" s="3"/>
    </row>
    <row r="16" spans="1:15" ht="15" customHeight="1" x14ac:dyDescent="0.25">
      <c r="B16" s="13">
        <v>500</v>
      </c>
      <c r="C16" s="12" t="s">
        <v>12</v>
      </c>
      <c r="D16" s="32"/>
      <c r="E16" s="84">
        <f>F16/$E$8</f>
        <v>2.1984418697562923E-2</v>
      </c>
      <c r="F16" s="37">
        <v>5.5026999999999999</v>
      </c>
      <c r="G16" s="131"/>
      <c r="H16" s="126"/>
      <c r="I16" s="49"/>
      <c r="M16" s="3"/>
      <c r="N16" s="49"/>
      <c r="O16" s="50"/>
    </row>
    <row r="17" spans="2:15" x14ac:dyDescent="0.25">
      <c r="B17" s="14"/>
      <c r="C17" s="15" t="s">
        <v>13</v>
      </c>
      <c r="D17" s="15"/>
      <c r="E17" s="16">
        <f t="shared" ref="E17:F17" si="0">SUM(E12:E16)</f>
        <v>3.1411159325297402</v>
      </c>
      <c r="F17" s="38">
        <f t="shared" si="0"/>
        <v>786.22131791219385</v>
      </c>
      <c r="G17" s="34"/>
      <c r="H17" s="17"/>
      <c r="I17" s="49"/>
      <c r="N17" s="49"/>
      <c r="O17" s="50"/>
    </row>
    <row r="18" spans="2:15" x14ac:dyDescent="0.25">
      <c r="B18" s="18"/>
      <c r="C18" s="19"/>
      <c r="D18" s="19"/>
      <c r="E18" s="20"/>
      <c r="F18" s="43"/>
      <c r="G18" s="46"/>
      <c r="H18" s="21"/>
      <c r="I18" s="49"/>
      <c r="N18" s="49"/>
      <c r="O18" s="50"/>
    </row>
    <row r="19" spans="2:15" ht="17.25" x14ac:dyDescent="0.25">
      <c r="B19" s="22" t="s">
        <v>14</v>
      </c>
      <c r="C19" s="15"/>
      <c r="D19" s="15"/>
      <c r="E19" s="96" t="s">
        <v>54</v>
      </c>
      <c r="F19" s="97" t="s">
        <v>6</v>
      </c>
      <c r="G19" s="44" t="s">
        <v>7</v>
      </c>
      <c r="H19" s="23" t="s">
        <v>8</v>
      </c>
      <c r="I19" s="49"/>
      <c r="N19" s="49"/>
      <c r="O19" s="50"/>
    </row>
    <row r="20" spans="2:15" ht="15.75" customHeight="1" x14ac:dyDescent="0.25">
      <c r="B20" s="13">
        <v>300</v>
      </c>
      <c r="C20" s="128" t="s">
        <v>55</v>
      </c>
      <c r="D20" s="132"/>
      <c r="E20" s="98">
        <f>F20/$E$8</f>
        <v>2.0703156212544949</v>
      </c>
      <c r="F20" s="99">
        <v>518.20000000000005</v>
      </c>
      <c r="G20" s="100" t="s">
        <v>56</v>
      </c>
      <c r="H20" s="133" t="s">
        <v>57</v>
      </c>
      <c r="M20" s="3"/>
      <c r="N20" s="49"/>
      <c r="O20" s="50"/>
    </row>
    <row r="21" spans="2:15" ht="15" customHeight="1" x14ac:dyDescent="0.25">
      <c r="B21" s="13">
        <v>600</v>
      </c>
      <c r="C21" s="12" t="s">
        <v>15</v>
      </c>
      <c r="D21" s="32"/>
      <c r="E21" s="98"/>
      <c r="F21" s="99"/>
      <c r="G21" s="101"/>
      <c r="H21" s="134"/>
      <c r="J21" s="89"/>
      <c r="M21" s="3"/>
      <c r="N21" s="49"/>
      <c r="O21" s="50"/>
    </row>
    <row r="22" spans="2:15" ht="15" customHeight="1" x14ac:dyDescent="0.25">
      <c r="B22" s="13"/>
      <c r="C22" s="12">
        <v>610</v>
      </c>
      <c r="D22" s="32" t="s">
        <v>16</v>
      </c>
      <c r="E22" s="98">
        <v>0.66</v>
      </c>
      <c r="F22" s="99">
        <f>E22*$E$8</f>
        <v>165.19800000000001</v>
      </c>
      <c r="G22" s="136" t="s">
        <v>58</v>
      </c>
      <c r="H22" s="134"/>
      <c r="J22" s="89"/>
      <c r="M22" s="3"/>
      <c r="N22" s="49"/>
      <c r="O22" s="50"/>
    </row>
    <row r="23" spans="2:15" x14ac:dyDescent="0.25">
      <c r="B23" s="13"/>
      <c r="C23" s="12">
        <v>620</v>
      </c>
      <c r="D23" s="32" t="s">
        <v>17</v>
      </c>
      <c r="E23" s="98">
        <v>0.87</v>
      </c>
      <c r="F23" s="99">
        <f t="shared" ref="F23:F24" si="1">E23*$E$8</f>
        <v>217.761</v>
      </c>
      <c r="G23" s="137"/>
      <c r="H23" s="134"/>
      <c r="M23" s="3"/>
      <c r="N23" s="49"/>
      <c r="O23" s="50"/>
    </row>
    <row r="24" spans="2:15" x14ac:dyDescent="0.25">
      <c r="B24" s="13"/>
      <c r="C24" s="12">
        <v>630</v>
      </c>
      <c r="D24" s="32" t="s">
        <v>18</v>
      </c>
      <c r="E24" s="98">
        <v>0.02</v>
      </c>
      <c r="F24" s="99">
        <f t="shared" si="1"/>
        <v>5.0060000000000002</v>
      </c>
      <c r="G24" s="138"/>
      <c r="H24" s="134"/>
      <c r="M24" s="3"/>
      <c r="N24" s="49"/>
      <c r="O24" s="50"/>
    </row>
    <row r="25" spans="2:15" ht="15.75" customHeight="1" x14ac:dyDescent="0.25">
      <c r="B25" s="13">
        <v>700</v>
      </c>
      <c r="C25" s="128" t="s">
        <v>19</v>
      </c>
      <c r="D25" s="132"/>
      <c r="E25" s="98">
        <f t="shared" ref="E25" si="2">F25/$E$8</f>
        <v>1.2634838194166999E-2</v>
      </c>
      <c r="F25" s="99">
        <v>3.1625000000000001</v>
      </c>
      <c r="G25" s="100" t="s">
        <v>56</v>
      </c>
      <c r="H25" s="135"/>
      <c r="M25" s="3"/>
      <c r="N25" s="49"/>
      <c r="O25" s="50"/>
    </row>
    <row r="26" spans="2:15" ht="15" customHeight="1" thickBot="1" x14ac:dyDescent="0.3">
      <c r="B26" s="24"/>
      <c r="C26" s="25" t="s">
        <v>20</v>
      </c>
      <c r="D26" s="25"/>
      <c r="E26" s="102">
        <f t="shared" ref="E26:F26" si="3">SUM(E20:E25)</f>
        <v>3.6329504594486624</v>
      </c>
      <c r="F26" s="103">
        <f t="shared" si="3"/>
        <v>909.32749999999999</v>
      </c>
      <c r="G26" s="35"/>
      <c r="H26" s="26"/>
      <c r="I26" s="49"/>
      <c r="N26" s="49"/>
      <c r="O26" s="50"/>
    </row>
    <row r="27" spans="2:15" ht="17.25" customHeight="1" x14ac:dyDescent="0.25">
      <c r="B27" s="27"/>
      <c r="C27" s="8"/>
      <c r="D27" s="8"/>
      <c r="E27" s="28"/>
      <c r="F27" s="29"/>
      <c r="G27" s="30"/>
      <c r="I27" s="49"/>
    </row>
    <row r="28" spans="2:15" ht="15" customHeight="1" x14ac:dyDescent="0.25">
      <c r="B28" s="120" t="s">
        <v>21</v>
      </c>
      <c r="C28" s="120"/>
      <c r="D28" s="120"/>
      <c r="E28" s="28">
        <f>E26+E17</f>
        <v>6.774066391978403</v>
      </c>
      <c r="F28" s="29">
        <f>F26+F17</f>
        <v>1695.548817912194</v>
      </c>
      <c r="G28" s="30"/>
    </row>
    <row r="29" spans="2:15" x14ac:dyDescent="0.25">
      <c r="B29" s="27" t="s">
        <v>22</v>
      </c>
      <c r="C29" s="87"/>
      <c r="D29" s="88">
        <v>0.22</v>
      </c>
      <c r="E29" s="83">
        <f>E28*D29</f>
        <v>1.4902946062352487</v>
      </c>
      <c r="F29" s="29">
        <f>F28*D29</f>
        <v>373.02073994068269</v>
      </c>
    </row>
    <row r="30" spans="2:15" x14ac:dyDescent="0.25">
      <c r="B30" s="8" t="s">
        <v>23</v>
      </c>
      <c r="C30" s="8"/>
      <c r="D30" s="8"/>
      <c r="E30" s="28">
        <f>E29+E28</f>
        <v>8.2643609982136521</v>
      </c>
      <c r="F30" s="29">
        <f>F29+F28</f>
        <v>2068.5695578528766</v>
      </c>
      <c r="G30" s="30"/>
    </row>
    <row r="31" spans="2:15" x14ac:dyDescent="0.25">
      <c r="B31" s="8" t="s">
        <v>24</v>
      </c>
      <c r="C31" s="8"/>
      <c r="D31" s="8"/>
      <c r="E31" s="104" t="s">
        <v>59</v>
      </c>
      <c r="F31" s="29">
        <f>F28*12</f>
        <v>20346.585814946327</v>
      </c>
      <c r="G31" s="105"/>
      <c r="H31" s="106"/>
    </row>
    <row r="32" spans="2:15" ht="15.75" thickBot="1" x14ac:dyDescent="0.3">
      <c r="B32" s="8" t="s">
        <v>25</v>
      </c>
      <c r="C32" s="8"/>
      <c r="D32" s="8"/>
      <c r="E32" s="107" t="s">
        <v>59</v>
      </c>
      <c r="F32" s="31">
        <f>F30*12</f>
        <v>24822.83469423452</v>
      </c>
      <c r="G32" s="108"/>
      <c r="H32" s="109"/>
    </row>
    <row r="33" spans="2:7" ht="15.75" x14ac:dyDescent="0.25">
      <c r="B33" s="110"/>
      <c r="C33" s="110"/>
      <c r="D33" s="110"/>
    </row>
    <row r="34" spans="2:7" ht="15.75" x14ac:dyDescent="0.25">
      <c r="B34" s="2"/>
      <c r="C34" s="2"/>
      <c r="D34" s="2"/>
    </row>
    <row r="35" spans="2:7" ht="15.75" x14ac:dyDescent="0.25">
      <c r="B35" s="2"/>
      <c r="C35" s="2"/>
      <c r="D35" s="2"/>
    </row>
    <row r="36" spans="2:7" ht="15.75" x14ac:dyDescent="0.25">
      <c r="B36" s="2"/>
      <c r="C36" s="2"/>
      <c r="D36" s="2"/>
    </row>
    <row r="37" spans="2:7" x14ac:dyDescent="0.25">
      <c r="B37" s="8" t="s">
        <v>26</v>
      </c>
      <c r="C37" s="8"/>
      <c r="D37" s="8"/>
      <c r="G37" s="111"/>
    </row>
    <row r="39" spans="2:7" x14ac:dyDescent="0.25">
      <c r="B39" s="45" t="s">
        <v>27</v>
      </c>
      <c r="C39" s="45"/>
      <c r="D39" s="45"/>
    </row>
    <row r="40" spans="2:7" ht="15.75" x14ac:dyDescent="0.25">
      <c r="B40" s="2"/>
      <c r="C40" s="2"/>
      <c r="D40" s="2"/>
    </row>
  </sheetData>
  <mergeCells count="10">
    <mergeCell ref="B28:D28"/>
    <mergeCell ref="A3:H3"/>
    <mergeCell ref="G12:G13"/>
    <mergeCell ref="H12:H16"/>
    <mergeCell ref="C13:D13"/>
    <mergeCell ref="G14:G16"/>
    <mergeCell ref="C20:D20"/>
    <mergeCell ref="H20:H25"/>
    <mergeCell ref="G22:G24"/>
    <mergeCell ref="C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9B2FA-DD96-45A1-8958-AD3AA7739718}">
  <dimension ref="A1:M133"/>
  <sheetViews>
    <sheetView workbookViewId="0">
      <selection activeCell="B4" sqref="B4"/>
    </sheetView>
  </sheetViews>
  <sheetFormatPr defaultColWidth="9.28515625" defaultRowHeight="15" x14ac:dyDescent="0.25"/>
  <cols>
    <col min="1" max="1" width="9.28515625" style="64" customWidth="1"/>
    <col min="2" max="2" width="7.7109375" style="64" customWidth="1"/>
    <col min="3" max="3" width="14.7109375" style="64" customWidth="1"/>
    <col min="4" max="4" width="14.28515625" style="64" customWidth="1"/>
    <col min="5" max="7" width="14.7109375" style="64" customWidth="1"/>
    <col min="8" max="9" width="9.28515625" style="64"/>
    <col min="10" max="10" width="12.7109375" style="64" bestFit="1" customWidth="1"/>
    <col min="11" max="11" width="22" style="64" bestFit="1" customWidth="1"/>
    <col min="12" max="16384" width="9.28515625" style="64"/>
  </cols>
  <sheetData>
    <row r="1" spans="1:13" x14ac:dyDescent="0.25">
      <c r="A1" s="51"/>
      <c r="B1" s="51"/>
      <c r="C1" s="51"/>
      <c r="D1" s="51"/>
      <c r="E1" s="51"/>
      <c r="F1" s="51"/>
      <c r="G1" s="52"/>
    </row>
    <row r="2" spans="1:13" x14ac:dyDescent="0.25">
      <c r="A2" s="51"/>
      <c r="B2" s="51"/>
      <c r="C2" s="51"/>
      <c r="D2" s="51"/>
      <c r="E2" s="51"/>
      <c r="F2" s="53"/>
      <c r="G2" s="54"/>
    </row>
    <row r="3" spans="1:13" x14ac:dyDescent="0.25">
      <c r="A3" s="51"/>
      <c r="B3" s="51"/>
      <c r="C3" s="51"/>
      <c r="D3" s="51"/>
      <c r="E3" s="51"/>
      <c r="F3" s="53"/>
      <c r="G3" s="54"/>
      <c r="K3" s="74" t="s">
        <v>0</v>
      </c>
      <c r="L3" s="74" t="s">
        <v>28</v>
      </c>
      <c r="M3" s="75"/>
    </row>
    <row r="4" spans="1:13" ht="21" x14ac:dyDescent="0.35">
      <c r="A4" s="51"/>
      <c r="B4" s="55" t="s">
        <v>60</v>
      </c>
      <c r="C4" s="51"/>
      <c r="D4" s="51"/>
      <c r="E4" s="56"/>
      <c r="F4" s="57"/>
      <c r="G4" s="51"/>
      <c r="K4" s="76" t="s">
        <v>47</v>
      </c>
      <c r="L4" s="77">
        <v>250.3</v>
      </c>
      <c r="M4" s="78">
        <f>L4/$L$5</f>
        <v>0.11837313785764957</v>
      </c>
    </row>
    <row r="5" spans="1:13" x14ac:dyDescent="0.25">
      <c r="A5" s="51"/>
      <c r="B5" s="51"/>
      <c r="C5" s="51"/>
      <c r="D5" s="51"/>
      <c r="E5" s="51"/>
      <c r="F5" s="57"/>
      <c r="G5" s="51"/>
      <c r="K5" s="79" t="s">
        <v>34</v>
      </c>
      <c r="L5" s="80">
        <v>2114.5</v>
      </c>
      <c r="M5" s="79"/>
    </row>
    <row r="6" spans="1:13" x14ac:dyDescent="0.25">
      <c r="A6" s="51"/>
      <c r="B6" s="58" t="s">
        <v>29</v>
      </c>
      <c r="C6" s="59"/>
      <c r="D6" s="60"/>
      <c r="E6" s="112">
        <v>45658</v>
      </c>
      <c r="F6" s="61"/>
      <c r="G6" s="51"/>
    </row>
    <row r="7" spans="1:13" x14ac:dyDescent="0.25">
      <c r="A7" s="51"/>
      <c r="B7" s="62" t="s">
        <v>30</v>
      </c>
      <c r="C7" s="63"/>
      <c r="E7" s="65">
        <v>60</v>
      </c>
      <c r="F7" s="66" t="s">
        <v>31</v>
      </c>
      <c r="G7" s="51"/>
    </row>
    <row r="8" spans="1:13" x14ac:dyDescent="0.25">
      <c r="A8" s="51"/>
      <c r="B8" s="62" t="s">
        <v>32</v>
      </c>
      <c r="C8" s="63"/>
      <c r="D8" s="81">
        <f>E6-1</f>
        <v>45657</v>
      </c>
      <c r="E8" s="82">
        <v>94259.46</v>
      </c>
      <c r="F8" s="66" t="s">
        <v>33</v>
      </c>
      <c r="G8" s="51"/>
    </row>
    <row r="9" spans="1:13" x14ac:dyDescent="0.25">
      <c r="A9" s="51"/>
      <c r="B9" s="62" t="s">
        <v>32</v>
      </c>
      <c r="C9" s="63"/>
      <c r="D9" s="81">
        <f>EOMONTH(D8,E7)</f>
        <v>47483</v>
      </c>
      <c r="E9" s="82">
        <v>80199.060000000012</v>
      </c>
      <c r="F9" s="66" t="s">
        <v>33</v>
      </c>
      <c r="G9" s="85"/>
    </row>
    <row r="10" spans="1:13" x14ac:dyDescent="0.25">
      <c r="A10" s="51"/>
      <c r="B10" s="62" t="s">
        <v>35</v>
      </c>
      <c r="C10" s="63"/>
      <c r="E10" s="113">
        <f>M4</f>
        <v>0.11837313785764957</v>
      </c>
      <c r="F10" s="66"/>
      <c r="G10" s="51"/>
    </row>
    <row r="11" spans="1:13" x14ac:dyDescent="0.25">
      <c r="A11" s="51"/>
      <c r="B11" s="62" t="s">
        <v>36</v>
      </c>
      <c r="C11" s="63"/>
      <c r="E11" s="73">
        <f>ROUND(E8*E10,2)</f>
        <v>11157.79</v>
      </c>
      <c r="F11" s="66" t="s">
        <v>33</v>
      </c>
      <c r="G11" s="51"/>
    </row>
    <row r="12" spans="1:13" x14ac:dyDescent="0.25">
      <c r="A12" s="51"/>
      <c r="B12" s="62" t="s">
        <v>37</v>
      </c>
      <c r="C12" s="63"/>
      <c r="E12" s="73">
        <f>ROUND(E9*E10,2)</f>
        <v>9493.41</v>
      </c>
      <c r="F12" s="66" t="s">
        <v>33</v>
      </c>
      <c r="G12" s="51"/>
    </row>
    <row r="13" spans="1:13" x14ac:dyDescent="0.25">
      <c r="A13" s="51"/>
      <c r="B13" s="114" t="s">
        <v>61</v>
      </c>
      <c r="C13" s="115"/>
      <c r="D13" s="116"/>
      <c r="E13" s="118">
        <v>4.3999999999999997E-2</v>
      </c>
      <c r="F13" s="67"/>
      <c r="G13" s="68"/>
    </row>
    <row r="14" spans="1:13" x14ac:dyDescent="0.25">
      <c r="A14" s="51"/>
      <c r="B14" s="65"/>
      <c r="C14" s="63"/>
      <c r="E14" s="69"/>
      <c r="F14" s="65"/>
      <c r="G14" s="68"/>
    </row>
    <row r="16" spans="1:13" ht="15.75" thickBot="1" x14ac:dyDescent="0.3">
      <c r="A16" s="70" t="s">
        <v>38</v>
      </c>
      <c r="B16" s="70" t="s">
        <v>39</v>
      </c>
      <c r="C16" s="70" t="s">
        <v>40</v>
      </c>
      <c r="D16" s="70" t="s">
        <v>41</v>
      </c>
      <c r="E16" s="70" t="s">
        <v>42</v>
      </c>
      <c r="F16" s="70" t="s">
        <v>43</v>
      </c>
      <c r="G16" s="70" t="s">
        <v>44</v>
      </c>
    </row>
    <row r="17" spans="1:7" x14ac:dyDescent="0.25">
      <c r="A17" s="117">
        <f>E6</f>
        <v>45658</v>
      </c>
      <c r="B17" s="63">
        <v>1</v>
      </c>
      <c r="C17" s="57">
        <f>E11</f>
        <v>11157.79</v>
      </c>
      <c r="D17" s="72">
        <f>IPMT($E$13/12,B17,$E$7,-$E$11,$E$12)</f>
        <v>40.911896666666671</v>
      </c>
      <c r="E17" s="72">
        <f>PPMT($E$13/12,B17,$E$7,-$E$11,$E$12)</f>
        <v>24.850717414521206</v>
      </c>
      <c r="F17" s="72">
        <f>PMT($E$13/12,$E$7,-$E$11,$E$12)</f>
        <v>65.762614081187877</v>
      </c>
      <c r="G17" s="72">
        <f>ROUND(C17-E17,3)</f>
        <v>11132.939</v>
      </c>
    </row>
    <row r="18" spans="1:7" x14ac:dyDescent="0.25">
      <c r="A18" s="71">
        <f>EDATE(A17,1)</f>
        <v>45689</v>
      </c>
      <c r="B18" s="63">
        <v>2</v>
      </c>
      <c r="C18" s="57">
        <f>G17</f>
        <v>11132.939</v>
      </c>
      <c r="D18" s="72">
        <f t="shared" ref="D18:D35" si="0">IPMT($E$13/12,B18,$E$7,-$E$11,$E$12)</f>
        <v>40.820777369480091</v>
      </c>
      <c r="E18" s="72">
        <f t="shared" ref="E18:E35" si="1">PPMT($E$13/12,B18,$E$7,-$E$11,$E$12)</f>
        <v>24.941836711707786</v>
      </c>
      <c r="F18" s="72">
        <f t="shared" ref="F18:F76" si="2">PMT($E$13/12,$E$7,-$E$11,$E$12)</f>
        <v>65.762614081187877</v>
      </c>
      <c r="G18" s="72">
        <f t="shared" ref="G18:G35" si="3">ROUND(C18-E18,3)</f>
        <v>11107.996999999999</v>
      </c>
    </row>
    <row r="19" spans="1:7" x14ac:dyDescent="0.25">
      <c r="A19" s="71">
        <f>EDATE(A18,1)</f>
        <v>45717</v>
      </c>
      <c r="B19" s="63">
        <v>3</v>
      </c>
      <c r="C19" s="57">
        <f>G18</f>
        <v>11107.996999999999</v>
      </c>
      <c r="D19" s="72">
        <f t="shared" si="0"/>
        <v>40.729323968203829</v>
      </c>
      <c r="E19" s="72">
        <f t="shared" si="1"/>
        <v>25.033290112984048</v>
      </c>
      <c r="F19" s="72">
        <f t="shared" si="2"/>
        <v>65.762614081187877</v>
      </c>
      <c r="G19" s="72">
        <f t="shared" si="3"/>
        <v>11082.964</v>
      </c>
    </row>
    <row r="20" spans="1:7" x14ac:dyDescent="0.25">
      <c r="A20" s="71">
        <f t="shared" ref="A20:A76" si="4">EDATE(A19,1)</f>
        <v>45748</v>
      </c>
      <c r="B20" s="63">
        <v>4</v>
      </c>
      <c r="C20" s="57">
        <f t="shared" ref="C20:C35" si="5">G19</f>
        <v>11082.964</v>
      </c>
      <c r="D20" s="72">
        <f t="shared" si="0"/>
        <v>40.637535237789557</v>
      </c>
      <c r="E20" s="72">
        <f t="shared" si="1"/>
        <v>25.125078843398324</v>
      </c>
      <c r="F20" s="72">
        <f t="shared" si="2"/>
        <v>65.762614081187877</v>
      </c>
      <c r="G20" s="72">
        <f t="shared" si="3"/>
        <v>11057.839</v>
      </c>
    </row>
    <row r="21" spans="1:7" x14ac:dyDescent="0.25">
      <c r="A21" s="71">
        <f t="shared" si="4"/>
        <v>45778</v>
      </c>
      <c r="B21" s="63">
        <v>5</v>
      </c>
      <c r="C21" s="57">
        <f t="shared" si="5"/>
        <v>11057.839</v>
      </c>
      <c r="D21" s="72">
        <f t="shared" si="0"/>
        <v>40.545409948697092</v>
      </c>
      <c r="E21" s="72">
        <f t="shared" si="1"/>
        <v>25.217204132490782</v>
      </c>
      <c r="F21" s="72">
        <f t="shared" si="2"/>
        <v>65.762614081187877</v>
      </c>
      <c r="G21" s="72">
        <f t="shared" si="3"/>
        <v>11032.621999999999</v>
      </c>
    </row>
    <row r="22" spans="1:7" x14ac:dyDescent="0.25">
      <c r="A22" s="71">
        <f t="shared" si="4"/>
        <v>45809</v>
      </c>
      <c r="B22" s="63">
        <v>6</v>
      </c>
      <c r="C22" s="57">
        <f t="shared" si="5"/>
        <v>11032.621999999999</v>
      </c>
      <c r="D22" s="72">
        <f t="shared" si="0"/>
        <v>40.452946866877966</v>
      </c>
      <c r="E22" s="72">
        <f t="shared" si="1"/>
        <v>25.309667214309918</v>
      </c>
      <c r="F22" s="72">
        <f t="shared" si="2"/>
        <v>65.762614081187877</v>
      </c>
      <c r="G22" s="72">
        <f t="shared" si="3"/>
        <v>11007.312</v>
      </c>
    </row>
    <row r="23" spans="1:7" x14ac:dyDescent="0.25">
      <c r="A23" s="71">
        <f t="shared" si="4"/>
        <v>45839</v>
      </c>
      <c r="B23" s="63">
        <v>7</v>
      </c>
      <c r="C23" s="57">
        <f t="shared" si="5"/>
        <v>11007.312</v>
      </c>
      <c r="D23" s="72">
        <f t="shared" si="0"/>
        <v>40.360144753758824</v>
      </c>
      <c r="E23" s="72">
        <f t="shared" si="1"/>
        <v>25.402469327429053</v>
      </c>
      <c r="F23" s="72">
        <f t="shared" si="2"/>
        <v>65.762614081187877</v>
      </c>
      <c r="G23" s="72">
        <f t="shared" si="3"/>
        <v>10981.91</v>
      </c>
    </row>
    <row r="24" spans="1:7" x14ac:dyDescent="0.25">
      <c r="A24" s="71">
        <f t="shared" si="4"/>
        <v>45870</v>
      </c>
      <c r="B24" s="63">
        <v>8</v>
      </c>
      <c r="C24" s="57">
        <f t="shared" si="5"/>
        <v>10981.91</v>
      </c>
      <c r="D24" s="72">
        <f t="shared" si="0"/>
        <v>40.267002366224922</v>
      </c>
      <c r="E24" s="72">
        <f t="shared" si="1"/>
        <v>25.495611714962958</v>
      </c>
      <c r="F24" s="72">
        <f t="shared" si="2"/>
        <v>65.762614081187877</v>
      </c>
      <c r="G24" s="72">
        <f t="shared" si="3"/>
        <v>10956.414000000001</v>
      </c>
    </row>
    <row r="25" spans="1:7" x14ac:dyDescent="0.25">
      <c r="A25" s="71">
        <f t="shared" si="4"/>
        <v>45901</v>
      </c>
      <c r="B25" s="63">
        <v>9</v>
      </c>
      <c r="C25" s="57">
        <f t="shared" si="5"/>
        <v>10956.414000000001</v>
      </c>
      <c r="D25" s="72">
        <f t="shared" si="0"/>
        <v>40.173518456603389</v>
      </c>
      <c r="E25" s="72">
        <f t="shared" si="1"/>
        <v>25.589095624584491</v>
      </c>
      <c r="F25" s="72">
        <f t="shared" si="2"/>
        <v>65.762614081187877</v>
      </c>
      <c r="G25" s="72">
        <f t="shared" si="3"/>
        <v>10930.825000000001</v>
      </c>
    </row>
    <row r="26" spans="1:7" x14ac:dyDescent="0.25">
      <c r="A26" s="71">
        <f t="shared" si="4"/>
        <v>45931</v>
      </c>
      <c r="B26" s="63">
        <v>10</v>
      </c>
      <c r="C26" s="57">
        <f t="shared" si="5"/>
        <v>10930.825000000001</v>
      </c>
      <c r="D26" s="72">
        <f t="shared" si="0"/>
        <v>40.079691772646576</v>
      </c>
      <c r="E26" s="72">
        <f t="shared" si="1"/>
        <v>25.682922308541301</v>
      </c>
      <c r="F26" s="72">
        <f t="shared" si="2"/>
        <v>65.762614081187877</v>
      </c>
      <c r="G26" s="72">
        <f t="shared" si="3"/>
        <v>10905.142</v>
      </c>
    </row>
    <row r="27" spans="1:7" x14ac:dyDescent="0.25">
      <c r="A27" s="71">
        <f t="shared" si="4"/>
        <v>45962</v>
      </c>
      <c r="B27" s="63">
        <v>11</v>
      </c>
      <c r="C27" s="57">
        <f t="shared" si="5"/>
        <v>10905.142</v>
      </c>
      <c r="D27" s="72">
        <f t="shared" si="0"/>
        <v>39.985521057515257</v>
      </c>
      <c r="E27" s="72">
        <f t="shared" si="1"/>
        <v>25.777093023672617</v>
      </c>
      <c r="F27" s="72">
        <f t="shared" si="2"/>
        <v>65.762614081187877</v>
      </c>
      <c r="G27" s="72">
        <f t="shared" si="3"/>
        <v>10879.365</v>
      </c>
    </row>
    <row r="28" spans="1:7" x14ac:dyDescent="0.25">
      <c r="A28" s="71">
        <f t="shared" si="4"/>
        <v>45992</v>
      </c>
      <c r="B28" s="63">
        <v>12</v>
      </c>
      <c r="C28" s="57">
        <f t="shared" si="5"/>
        <v>10879.365</v>
      </c>
      <c r="D28" s="72">
        <f t="shared" si="0"/>
        <v>39.891005049761795</v>
      </c>
      <c r="E28" s="72">
        <f t="shared" si="1"/>
        <v>25.871609031426082</v>
      </c>
      <c r="F28" s="72">
        <f t="shared" si="2"/>
        <v>65.762614081187877</v>
      </c>
      <c r="G28" s="72">
        <f t="shared" si="3"/>
        <v>10853.493</v>
      </c>
    </row>
    <row r="29" spans="1:7" x14ac:dyDescent="0.25">
      <c r="A29" s="71">
        <f t="shared" si="4"/>
        <v>46023</v>
      </c>
      <c r="B29" s="63">
        <v>13</v>
      </c>
      <c r="C29" s="57">
        <f t="shared" si="5"/>
        <v>10853.493</v>
      </c>
      <c r="D29" s="72">
        <f t="shared" si="0"/>
        <v>39.796142483313226</v>
      </c>
      <c r="E29" s="72">
        <f t="shared" si="1"/>
        <v>25.966471597874648</v>
      </c>
      <c r="F29" s="72">
        <f t="shared" si="2"/>
        <v>65.762614081187877</v>
      </c>
      <c r="G29" s="72">
        <f t="shared" si="3"/>
        <v>10827.527</v>
      </c>
    </row>
    <row r="30" spans="1:7" x14ac:dyDescent="0.25">
      <c r="A30" s="71">
        <f t="shared" si="4"/>
        <v>46054</v>
      </c>
      <c r="B30" s="63">
        <v>14</v>
      </c>
      <c r="C30" s="57">
        <f t="shared" si="5"/>
        <v>10827.527</v>
      </c>
      <c r="D30" s="72">
        <f t="shared" si="0"/>
        <v>39.700932087454355</v>
      </c>
      <c r="E30" s="72">
        <f t="shared" si="1"/>
        <v>26.061681993733522</v>
      </c>
      <c r="F30" s="72">
        <f t="shared" si="2"/>
        <v>65.762614081187877</v>
      </c>
      <c r="G30" s="72">
        <f t="shared" si="3"/>
        <v>10801.465</v>
      </c>
    </row>
    <row r="31" spans="1:7" x14ac:dyDescent="0.25">
      <c r="A31" s="71">
        <f t="shared" si="4"/>
        <v>46082</v>
      </c>
      <c r="B31" s="63">
        <v>15</v>
      </c>
      <c r="C31" s="57">
        <f t="shared" si="5"/>
        <v>10801.465</v>
      </c>
      <c r="D31" s="72">
        <f t="shared" si="0"/>
        <v>39.605372586810667</v>
      </c>
      <c r="E31" s="72">
        <f t="shared" si="1"/>
        <v>26.15724149437721</v>
      </c>
      <c r="F31" s="72">
        <f t="shared" si="2"/>
        <v>65.762614081187877</v>
      </c>
      <c r="G31" s="72">
        <f t="shared" si="3"/>
        <v>10775.308000000001</v>
      </c>
    </row>
    <row r="32" spans="1:7" x14ac:dyDescent="0.25">
      <c r="A32" s="71">
        <f t="shared" si="4"/>
        <v>46113</v>
      </c>
      <c r="B32" s="63">
        <v>16</v>
      </c>
      <c r="C32" s="57">
        <f t="shared" si="5"/>
        <v>10775.308000000001</v>
      </c>
      <c r="D32" s="72">
        <f t="shared" si="0"/>
        <v>39.509462701331287</v>
      </c>
      <c r="E32" s="72">
        <f t="shared" si="1"/>
        <v>26.25315137985659</v>
      </c>
      <c r="F32" s="72">
        <f t="shared" si="2"/>
        <v>65.762614081187877</v>
      </c>
      <c r="G32" s="72">
        <f t="shared" si="3"/>
        <v>10749.055</v>
      </c>
    </row>
    <row r="33" spans="1:7" x14ac:dyDescent="0.25">
      <c r="A33" s="71">
        <f t="shared" si="4"/>
        <v>46143</v>
      </c>
      <c r="B33" s="63">
        <v>17</v>
      </c>
      <c r="C33" s="57">
        <f t="shared" si="5"/>
        <v>10749.055</v>
      </c>
      <c r="D33" s="72">
        <f t="shared" si="0"/>
        <v>39.41320114627181</v>
      </c>
      <c r="E33" s="72">
        <f t="shared" si="1"/>
        <v>26.349412934916067</v>
      </c>
      <c r="F33" s="72">
        <f t="shared" si="2"/>
        <v>65.762614081187877</v>
      </c>
      <c r="G33" s="72">
        <f t="shared" si="3"/>
        <v>10722.706</v>
      </c>
    </row>
    <row r="34" spans="1:7" x14ac:dyDescent="0.25">
      <c r="A34" s="71">
        <f t="shared" si="4"/>
        <v>46174</v>
      </c>
      <c r="B34" s="63">
        <v>18</v>
      </c>
      <c r="C34" s="57">
        <f t="shared" si="5"/>
        <v>10722.706</v>
      </c>
      <c r="D34" s="72">
        <f t="shared" si="0"/>
        <v>39.31658663217712</v>
      </c>
      <c r="E34" s="72">
        <f t="shared" si="1"/>
        <v>26.44602744901076</v>
      </c>
      <c r="F34" s="72">
        <f t="shared" si="2"/>
        <v>65.762614081187877</v>
      </c>
      <c r="G34" s="72">
        <f t="shared" si="3"/>
        <v>10696.26</v>
      </c>
    </row>
    <row r="35" spans="1:7" x14ac:dyDescent="0.25">
      <c r="A35" s="71">
        <f t="shared" si="4"/>
        <v>46204</v>
      </c>
      <c r="B35" s="63">
        <v>19</v>
      </c>
      <c r="C35" s="57">
        <f t="shared" si="5"/>
        <v>10696.26</v>
      </c>
      <c r="D35" s="72">
        <f t="shared" si="0"/>
        <v>39.219617864864077</v>
      </c>
      <c r="E35" s="72">
        <f t="shared" si="1"/>
        <v>26.5429962163238</v>
      </c>
      <c r="F35" s="72">
        <f t="shared" si="2"/>
        <v>65.762614081187877</v>
      </c>
      <c r="G35" s="72">
        <f t="shared" si="3"/>
        <v>10669.717000000001</v>
      </c>
    </row>
    <row r="36" spans="1:7" x14ac:dyDescent="0.25">
      <c r="A36" s="71">
        <f t="shared" si="4"/>
        <v>46235</v>
      </c>
      <c r="B36" s="63">
        <v>20</v>
      </c>
      <c r="C36" s="57">
        <f t="shared" ref="C36:C76" si="6">G35</f>
        <v>10669.717000000001</v>
      </c>
      <c r="D36" s="72">
        <f t="shared" ref="D36:D76" si="7">IPMT($E$13/12,B36,$E$7,-$E$11,$E$12)</f>
        <v>39.122293545404226</v>
      </c>
      <c r="E36" s="72">
        <f t="shared" ref="E36:E76" si="8">PPMT($E$13/12,B36,$E$7,-$E$11,$E$12)</f>
        <v>26.640320535783651</v>
      </c>
      <c r="F36" s="72">
        <f t="shared" si="2"/>
        <v>65.762614081187877</v>
      </c>
      <c r="G36" s="72">
        <f t="shared" ref="G36:G76" si="9">ROUND(C36-E36,3)</f>
        <v>10643.076999999999</v>
      </c>
    </row>
    <row r="37" spans="1:7" x14ac:dyDescent="0.25">
      <c r="A37" s="71">
        <f t="shared" si="4"/>
        <v>46266</v>
      </c>
      <c r="B37" s="63">
        <v>21</v>
      </c>
      <c r="C37" s="57">
        <f t="shared" si="6"/>
        <v>10643.076999999999</v>
      </c>
      <c r="D37" s="72">
        <f t="shared" si="7"/>
        <v>39.024612370106347</v>
      </c>
      <c r="E37" s="72">
        <f t="shared" si="8"/>
        <v>26.738001711081527</v>
      </c>
      <c r="F37" s="72">
        <f t="shared" si="2"/>
        <v>65.762614081187877</v>
      </c>
      <c r="G37" s="72">
        <f t="shared" si="9"/>
        <v>10616.339</v>
      </c>
    </row>
    <row r="38" spans="1:7" x14ac:dyDescent="0.25">
      <c r="A38" s="71">
        <f t="shared" si="4"/>
        <v>46296</v>
      </c>
      <c r="B38" s="63">
        <v>22</v>
      </c>
      <c r="C38" s="57">
        <f t="shared" si="6"/>
        <v>10616.339</v>
      </c>
      <c r="D38" s="72">
        <f t="shared" si="7"/>
        <v>38.92657303049905</v>
      </c>
      <c r="E38" s="72">
        <f t="shared" si="8"/>
        <v>26.836041050688824</v>
      </c>
      <c r="F38" s="72">
        <f t="shared" si="2"/>
        <v>65.762614081187877</v>
      </c>
      <c r="G38" s="72">
        <f t="shared" si="9"/>
        <v>10589.503000000001</v>
      </c>
    </row>
    <row r="39" spans="1:7" x14ac:dyDescent="0.25">
      <c r="A39" s="71">
        <f t="shared" si="4"/>
        <v>46327</v>
      </c>
      <c r="B39" s="63">
        <v>23</v>
      </c>
      <c r="C39" s="57">
        <f t="shared" si="6"/>
        <v>10589.503000000001</v>
      </c>
      <c r="D39" s="72">
        <f t="shared" si="7"/>
        <v>38.82817421331319</v>
      </c>
      <c r="E39" s="72">
        <f t="shared" si="8"/>
        <v>26.934439867874683</v>
      </c>
      <c r="F39" s="72">
        <f t="shared" si="2"/>
        <v>65.762614081187877</v>
      </c>
      <c r="G39" s="72">
        <f t="shared" si="9"/>
        <v>10562.569</v>
      </c>
    </row>
    <row r="40" spans="1:7" x14ac:dyDescent="0.25">
      <c r="A40" s="71">
        <f t="shared" si="4"/>
        <v>46357</v>
      </c>
      <c r="B40" s="63">
        <v>24</v>
      </c>
      <c r="C40" s="57">
        <f t="shared" si="6"/>
        <v>10562.569</v>
      </c>
      <c r="D40" s="72">
        <f t="shared" si="7"/>
        <v>38.729414600464317</v>
      </c>
      <c r="E40" s="72">
        <f t="shared" si="8"/>
        <v>27.033199480723557</v>
      </c>
      <c r="F40" s="72">
        <f t="shared" si="2"/>
        <v>65.762614081187877</v>
      </c>
      <c r="G40" s="72">
        <f t="shared" si="9"/>
        <v>10535.536</v>
      </c>
    </row>
    <row r="41" spans="1:7" x14ac:dyDescent="0.25">
      <c r="A41" s="71">
        <f t="shared" si="4"/>
        <v>46388</v>
      </c>
      <c r="B41" s="63">
        <v>25</v>
      </c>
      <c r="C41" s="57">
        <f t="shared" si="6"/>
        <v>10535.536</v>
      </c>
      <c r="D41" s="72">
        <f t="shared" si="7"/>
        <v>38.630292869034996</v>
      </c>
      <c r="E41" s="72">
        <f t="shared" si="8"/>
        <v>27.132321212152874</v>
      </c>
      <c r="F41" s="72">
        <f t="shared" si="2"/>
        <v>65.762614081187877</v>
      </c>
      <c r="G41" s="72">
        <f t="shared" si="9"/>
        <v>10508.404</v>
      </c>
    </row>
    <row r="42" spans="1:7" x14ac:dyDescent="0.25">
      <c r="A42" s="71">
        <f t="shared" si="4"/>
        <v>46419</v>
      </c>
      <c r="B42" s="63">
        <v>26</v>
      </c>
      <c r="C42" s="57">
        <f t="shared" si="6"/>
        <v>10508.404</v>
      </c>
      <c r="D42" s="72">
        <f t="shared" si="7"/>
        <v>38.53080769125711</v>
      </c>
      <c r="E42" s="72">
        <f t="shared" si="8"/>
        <v>27.231806389930771</v>
      </c>
      <c r="F42" s="72">
        <f t="shared" si="2"/>
        <v>65.762614081187877</v>
      </c>
      <c r="G42" s="72">
        <f t="shared" si="9"/>
        <v>10481.172</v>
      </c>
    </row>
    <row r="43" spans="1:7" x14ac:dyDescent="0.25">
      <c r="A43" s="71">
        <f t="shared" si="4"/>
        <v>46447</v>
      </c>
      <c r="B43" s="63">
        <v>27</v>
      </c>
      <c r="C43" s="57">
        <f t="shared" si="6"/>
        <v>10481.172</v>
      </c>
      <c r="D43" s="72">
        <f t="shared" si="7"/>
        <v>38.430957734494029</v>
      </c>
      <c r="E43" s="72">
        <f t="shared" si="8"/>
        <v>27.331656346693848</v>
      </c>
      <c r="F43" s="72">
        <f t="shared" si="2"/>
        <v>65.762614081187877</v>
      </c>
      <c r="G43" s="72">
        <f t="shared" si="9"/>
        <v>10453.84</v>
      </c>
    </row>
    <row r="44" spans="1:7" x14ac:dyDescent="0.25">
      <c r="A44" s="71">
        <f t="shared" si="4"/>
        <v>46478</v>
      </c>
      <c r="B44" s="63">
        <v>28</v>
      </c>
      <c r="C44" s="57">
        <f t="shared" si="6"/>
        <v>10453.84</v>
      </c>
      <c r="D44" s="72">
        <f t="shared" si="7"/>
        <v>38.330741661222817</v>
      </c>
      <c r="E44" s="72">
        <f t="shared" si="8"/>
        <v>27.431872419965064</v>
      </c>
      <c r="F44" s="72">
        <f t="shared" si="2"/>
        <v>65.762614081187877</v>
      </c>
      <c r="G44" s="72">
        <f t="shared" si="9"/>
        <v>10426.407999999999</v>
      </c>
    </row>
    <row r="45" spans="1:7" x14ac:dyDescent="0.25">
      <c r="A45" s="71">
        <f t="shared" si="4"/>
        <v>46508</v>
      </c>
      <c r="B45" s="63">
        <v>29</v>
      </c>
      <c r="C45" s="57">
        <f t="shared" si="6"/>
        <v>10426.407999999999</v>
      </c>
      <c r="D45" s="72">
        <f t="shared" si="7"/>
        <v>38.230158129016274</v>
      </c>
      <c r="E45" s="72">
        <f t="shared" si="8"/>
        <v>27.532455952171603</v>
      </c>
      <c r="F45" s="72">
        <f t="shared" si="2"/>
        <v>65.762614081187877</v>
      </c>
      <c r="G45" s="72">
        <f t="shared" si="9"/>
        <v>10398.876</v>
      </c>
    </row>
    <row r="46" spans="1:7" x14ac:dyDescent="0.25">
      <c r="A46" s="71">
        <f t="shared" si="4"/>
        <v>46539</v>
      </c>
      <c r="B46" s="63">
        <v>30</v>
      </c>
      <c r="C46" s="57">
        <f t="shared" si="6"/>
        <v>10398.876</v>
      </c>
      <c r="D46" s="72">
        <f t="shared" si="7"/>
        <v>38.129205790524985</v>
      </c>
      <c r="E46" s="72">
        <f t="shared" si="8"/>
        <v>27.633408290662896</v>
      </c>
      <c r="F46" s="72">
        <f t="shared" si="2"/>
        <v>65.762614081187877</v>
      </c>
      <c r="G46" s="72">
        <f t="shared" si="9"/>
        <v>10371.243</v>
      </c>
    </row>
    <row r="47" spans="1:7" x14ac:dyDescent="0.25">
      <c r="A47" s="71">
        <f t="shared" si="4"/>
        <v>46569</v>
      </c>
      <c r="B47" s="63">
        <v>31</v>
      </c>
      <c r="C47" s="57">
        <f t="shared" si="6"/>
        <v>10371.243</v>
      </c>
      <c r="D47" s="72">
        <f t="shared" si="7"/>
        <v>38.027883293459219</v>
      </c>
      <c r="E47" s="72">
        <f t="shared" si="8"/>
        <v>27.734730787728658</v>
      </c>
      <c r="F47" s="72">
        <f t="shared" si="2"/>
        <v>65.762614081187877</v>
      </c>
      <c r="G47" s="72">
        <f t="shared" si="9"/>
        <v>10343.508</v>
      </c>
    </row>
    <row r="48" spans="1:7" x14ac:dyDescent="0.25">
      <c r="A48" s="71">
        <f t="shared" si="4"/>
        <v>46600</v>
      </c>
      <c r="B48" s="63">
        <v>32</v>
      </c>
      <c r="C48" s="57">
        <f t="shared" si="6"/>
        <v>10343.508</v>
      </c>
      <c r="D48" s="72">
        <f t="shared" si="7"/>
        <v>37.926189280570881</v>
      </c>
      <c r="E48" s="72">
        <f t="shared" si="8"/>
        <v>27.836424800616999</v>
      </c>
      <c r="F48" s="72">
        <f t="shared" si="2"/>
        <v>65.762614081187877</v>
      </c>
      <c r="G48" s="72">
        <f t="shared" si="9"/>
        <v>10315.672</v>
      </c>
    </row>
    <row r="49" spans="1:7" x14ac:dyDescent="0.25">
      <c r="A49" s="71">
        <f t="shared" si="4"/>
        <v>46631</v>
      </c>
      <c r="B49" s="63">
        <v>33</v>
      </c>
      <c r="C49" s="57">
        <f t="shared" si="6"/>
        <v>10315.672</v>
      </c>
      <c r="D49" s="72">
        <f t="shared" si="7"/>
        <v>37.824122389635285</v>
      </c>
      <c r="E49" s="72">
        <f t="shared" si="8"/>
        <v>27.938491691552592</v>
      </c>
      <c r="F49" s="72">
        <f t="shared" si="2"/>
        <v>65.762614081187877</v>
      </c>
      <c r="G49" s="72">
        <f t="shared" si="9"/>
        <v>10287.734</v>
      </c>
    </row>
    <row r="50" spans="1:7" x14ac:dyDescent="0.25">
      <c r="A50" s="71">
        <f t="shared" si="4"/>
        <v>46661</v>
      </c>
      <c r="B50" s="63">
        <v>34</v>
      </c>
      <c r="C50" s="57">
        <f t="shared" si="6"/>
        <v>10287.734</v>
      </c>
      <c r="D50" s="72">
        <f t="shared" si="7"/>
        <v>37.721681253432926</v>
      </c>
      <c r="E50" s="72">
        <f t="shared" si="8"/>
        <v>28.040932827754954</v>
      </c>
      <c r="F50" s="72">
        <f t="shared" si="2"/>
        <v>65.762614081187877</v>
      </c>
      <c r="G50" s="72">
        <f t="shared" si="9"/>
        <v>10259.692999999999</v>
      </c>
    </row>
    <row r="51" spans="1:7" x14ac:dyDescent="0.25">
      <c r="A51" s="71">
        <f t="shared" si="4"/>
        <v>46692</v>
      </c>
      <c r="B51" s="63">
        <v>35</v>
      </c>
      <c r="C51" s="57">
        <f t="shared" si="6"/>
        <v>10259.692999999999</v>
      </c>
      <c r="D51" s="72">
        <f t="shared" si="7"/>
        <v>37.618864499731153</v>
      </c>
      <c r="E51" s="72">
        <f t="shared" si="8"/>
        <v>28.143749581456721</v>
      </c>
      <c r="F51" s="72">
        <f t="shared" si="2"/>
        <v>65.762614081187877</v>
      </c>
      <c r="G51" s="72">
        <f t="shared" si="9"/>
        <v>10231.549000000001</v>
      </c>
    </row>
    <row r="52" spans="1:7" x14ac:dyDescent="0.25">
      <c r="A52" s="71">
        <f t="shared" si="4"/>
        <v>46722</v>
      </c>
      <c r="B52" s="63">
        <v>36</v>
      </c>
      <c r="C52" s="57">
        <f t="shared" si="6"/>
        <v>10231.549000000001</v>
      </c>
      <c r="D52" s="72">
        <f t="shared" si="7"/>
        <v>37.515670751265816</v>
      </c>
      <c r="E52" s="72">
        <f t="shared" si="8"/>
        <v>28.246943329922065</v>
      </c>
      <c r="F52" s="72">
        <f t="shared" si="2"/>
        <v>65.762614081187877</v>
      </c>
      <c r="G52" s="72">
        <f t="shared" si="9"/>
        <v>10203.302</v>
      </c>
    </row>
    <row r="53" spans="1:7" x14ac:dyDescent="0.25">
      <c r="A53" s="71">
        <f t="shared" si="4"/>
        <v>46753</v>
      </c>
      <c r="B53" s="63">
        <v>37</v>
      </c>
      <c r="C53" s="57">
        <f t="shared" si="6"/>
        <v>10203.302</v>
      </c>
      <c r="D53" s="72">
        <f t="shared" si="7"/>
        <v>37.412098625722763</v>
      </c>
      <c r="E53" s="72">
        <f t="shared" si="8"/>
        <v>28.350515455465111</v>
      </c>
      <c r="F53" s="72">
        <f t="shared" si="2"/>
        <v>65.762614081187877</v>
      </c>
      <c r="G53" s="72">
        <f t="shared" si="9"/>
        <v>10174.950999999999</v>
      </c>
    </row>
    <row r="54" spans="1:7" x14ac:dyDescent="0.25">
      <c r="A54" s="71">
        <f t="shared" si="4"/>
        <v>46784</v>
      </c>
      <c r="B54" s="63">
        <v>38</v>
      </c>
      <c r="C54" s="57">
        <f t="shared" si="6"/>
        <v>10174.950999999999</v>
      </c>
      <c r="D54" s="72">
        <f t="shared" si="7"/>
        <v>37.308146735719397</v>
      </c>
      <c r="E54" s="72">
        <f t="shared" si="8"/>
        <v>28.454467345468483</v>
      </c>
      <c r="F54" s="72">
        <f t="shared" si="2"/>
        <v>65.762614081187877</v>
      </c>
      <c r="G54" s="72">
        <f t="shared" si="9"/>
        <v>10146.496999999999</v>
      </c>
    </row>
    <row r="55" spans="1:7" x14ac:dyDescent="0.25">
      <c r="A55" s="71">
        <f t="shared" si="4"/>
        <v>46813</v>
      </c>
      <c r="B55" s="63">
        <v>39</v>
      </c>
      <c r="C55" s="57">
        <f t="shared" si="6"/>
        <v>10146.496999999999</v>
      </c>
      <c r="D55" s="72">
        <f t="shared" si="7"/>
        <v>37.203813688786006</v>
      </c>
      <c r="E55" s="72">
        <f t="shared" si="8"/>
        <v>28.558800392401867</v>
      </c>
      <c r="F55" s="72">
        <f t="shared" si="2"/>
        <v>65.762614081187877</v>
      </c>
      <c r="G55" s="72">
        <f t="shared" si="9"/>
        <v>10117.938</v>
      </c>
    </row>
    <row r="56" spans="1:7" x14ac:dyDescent="0.25">
      <c r="A56" s="71">
        <f t="shared" si="4"/>
        <v>46844</v>
      </c>
      <c r="B56" s="63">
        <v>40</v>
      </c>
      <c r="C56" s="57">
        <f t="shared" si="6"/>
        <v>10117.938</v>
      </c>
      <c r="D56" s="72">
        <f t="shared" si="7"/>
        <v>37.099098087347201</v>
      </c>
      <c r="E56" s="72">
        <f t="shared" si="8"/>
        <v>28.663515993840672</v>
      </c>
      <c r="F56" s="72">
        <f t="shared" si="2"/>
        <v>65.762614081187877</v>
      </c>
      <c r="G56" s="72">
        <f t="shared" si="9"/>
        <v>10089.273999999999</v>
      </c>
    </row>
    <row r="57" spans="1:7" x14ac:dyDescent="0.25">
      <c r="A57" s="71">
        <f t="shared" si="4"/>
        <v>46874</v>
      </c>
      <c r="B57" s="63">
        <v>41</v>
      </c>
      <c r="C57" s="57">
        <f t="shared" si="6"/>
        <v>10089.273999999999</v>
      </c>
      <c r="D57" s="72">
        <f t="shared" si="7"/>
        <v>36.993998528703123</v>
      </c>
      <c r="E57" s="72">
        <f t="shared" si="8"/>
        <v>28.768615552484757</v>
      </c>
      <c r="F57" s="72">
        <f t="shared" si="2"/>
        <v>65.762614081187877</v>
      </c>
      <c r="G57" s="72">
        <f t="shared" si="9"/>
        <v>10060.504999999999</v>
      </c>
    </row>
    <row r="58" spans="1:7" x14ac:dyDescent="0.25">
      <c r="A58" s="71">
        <f t="shared" si="4"/>
        <v>46905</v>
      </c>
      <c r="B58" s="63">
        <v>42</v>
      </c>
      <c r="C58" s="57">
        <f t="shared" si="6"/>
        <v>10060.504999999999</v>
      </c>
      <c r="D58" s="72">
        <f t="shared" si="7"/>
        <v>36.888513605010672</v>
      </c>
      <c r="E58" s="72">
        <f t="shared" si="8"/>
        <v>28.874100476177201</v>
      </c>
      <c r="F58" s="72">
        <f t="shared" si="2"/>
        <v>65.762614081187877</v>
      </c>
      <c r="G58" s="72">
        <f t="shared" si="9"/>
        <v>10031.630999999999</v>
      </c>
    </row>
    <row r="59" spans="1:7" x14ac:dyDescent="0.25">
      <c r="A59" s="71">
        <f t="shared" si="4"/>
        <v>46935</v>
      </c>
      <c r="B59" s="63">
        <v>43</v>
      </c>
      <c r="C59" s="57">
        <f t="shared" si="6"/>
        <v>10031.630999999999</v>
      </c>
      <c r="D59" s="72">
        <f t="shared" si="7"/>
        <v>36.782641903264697</v>
      </c>
      <c r="E59" s="72">
        <f t="shared" si="8"/>
        <v>28.979972177923184</v>
      </c>
      <c r="F59" s="72">
        <f t="shared" si="2"/>
        <v>65.762614081187877</v>
      </c>
      <c r="G59" s="72">
        <f t="shared" si="9"/>
        <v>10002.651</v>
      </c>
    </row>
    <row r="60" spans="1:7" x14ac:dyDescent="0.25">
      <c r="A60" s="71">
        <f t="shared" si="4"/>
        <v>46966</v>
      </c>
      <c r="B60" s="63">
        <v>44</v>
      </c>
      <c r="C60" s="57">
        <f t="shared" si="6"/>
        <v>10002.651</v>
      </c>
      <c r="D60" s="72">
        <f t="shared" si="7"/>
        <v>36.676382005278974</v>
      </c>
      <c r="E60" s="72">
        <f t="shared" si="8"/>
        <v>29.086232075908899</v>
      </c>
      <c r="F60" s="72">
        <f t="shared" si="2"/>
        <v>65.762614081187877</v>
      </c>
      <c r="G60" s="72">
        <f t="shared" si="9"/>
        <v>9973.5650000000005</v>
      </c>
    </row>
    <row r="61" spans="1:7" x14ac:dyDescent="0.25">
      <c r="A61" s="71">
        <f t="shared" si="4"/>
        <v>46997</v>
      </c>
      <c r="B61" s="63">
        <v>45</v>
      </c>
      <c r="C61" s="57">
        <f t="shared" si="6"/>
        <v>9973.5650000000005</v>
      </c>
      <c r="D61" s="72">
        <f t="shared" si="7"/>
        <v>36.569732487667309</v>
      </c>
      <c r="E61" s="72">
        <f t="shared" si="8"/>
        <v>29.192881593520568</v>
      </c>
      <c r="F61" s="72">
        <f t="shared" si="2"/>
        <v>65.762614081187877</v>
      </c>
      <c r="G61" s="72">
        <f t="shared" si="9"/>
        <v>9944.3719999999994</v>
      </c>
    </row>
    <row r="62" spans="1:7" x14ac:dyDescent="0.25">
      <c r="A62" s="71">
        <f t="shared" si="4"/>
        <v>47027</v>
      </c>
      <c r="B62" s="63">
        <v>46</v>
      </c>
      <c r="C62" s="57">
        <f t="shared" si="6"/>
        <v>9944.3719999999994</v>
      </c>
      <c r="D62" s="72">
        <f t="shared" si="7"/>
        <v>36.462691921824394</v>
      </c>
      <c r="E62" s="72">
        <f t="shared" si="8"/>
        <v>29.299922159363476</v>
      </c>
      <c r="F62" s="72">
        <f t="shared" si="2"/>
        <v>65.762614081187877</v>
      </c>
      <c r="G62" s="72">
        <f t="shared" si="9"/>
        <v>9915.0720000000001</v>
      </c>
    </row>
    <row r="63" spans="1:7" x14ac:dyDescent="0.25">
      <c r="A63" s="71">
        <f t="shared" si="4"/>
        <v>47058</v>
      </c>
      <c r="B63" s="63">
        <v>47</v>
      </c>
      <c r="C63" s="57">
        <f t="shared" si="6"/>
        <v>9915.0720000000001</v>
      </c>
      <c r="D63" s="72">
        <f t="shared" si="7"/>
        <v>36.355258873906735</v>
      </c>
      <c r="E63" s="72">
        <f t="shared" si="8"/>
        <v>29.407355207281142</v>
      </c>
      <c r="F63" s="72">
        <f t="shared" si="2"/>
        <v>65.762614081187877</v>
      </c>
      <c r="G63" s="72">
        <f t="shared" si="9"/>
        <v>9885.6650000000009</v>
      </c>
    </row>
    <row r="64" spans="1:7" x14ac:dyDescent="0.25">
      <c r="A64" s="71">
        <f t="shared" si="4"/>
        <v>47088</v>
      </c>
      <c r="B64" s="63">
        <v>48</v>
      </c>
      <c r="C64" s="57">
        <f t="shared" si="6"/>
        <v>9885.6650000000009</v>
      </c>
      <c r="D64" s="72">
        <f t="shared" si="7"/>
        <v>36.247431904813368</v>
      </c>
      <c r="E64" s="72">
        <f t="shared" si="8"/>
        <v>29.515182176374509</v>
      </c>
      <c r="F64" s="72">
        <f t="shared" si="2"/>
        <v>65.762614081187877</v>
      </c>
      <c r="G64" s="72">
        <f t="shared" si="9"/>
        <v>9856.15</v>
      </c>
    </row>
    <row r="65" spans="1:7" x14ac:dyDescent="0.25">
      <c r="A65" s="71">
        <f t="shared" si="4"/>
        <v>47119</v>
      </c>
      <c r="B65" s="63">
        <v>49</v>
      </c>
      <c r="C65" s="57">
        <f t="shared" si="6"/>
        <v>9856.15</v>
      </c>
      <c r="D65" s="72">
        <f t="shared" si="7"/>
        <v>36.139209570166663</v>
      </c>
      <c r="E65" s="72">
        <f t="shared" si="8"/>
        <v>29.623404511021214</v>
      </c>
      <c r="F65" s="72">
        <f t="shared" si="2"/>
        <v>65.762614081187877</v>
      </c>
      <c r="G65" s="72">
        <f t="shared" si="9"/>
        <v>9826.527</v>
      </c>
    </row>
    <row r="66" spans="1:7" x14ac:dyDescent="0.25">
      <c r="A66" s="71">
        <f t="shared" si="4"/>
        <v>47150</v>
      </c>
      <c r="B66" s="63">
        <v>50</v>
      </c>
      <c r="C66" s="57">
        <f t="shared" si="6"/>
        <v>9826.527</v>
      </c>
      <c r="D66" s="72">
        <f t="shared" si="7"/>
        <v>36.030590420292917</v>
      </c>
      <c r="E66" s="72">
        <f t="shared" si="8"/>
        <v>29.732023660894956</v>
      </c>
      <c r="F66" s="72">
        <f t="shared" si="2"/>
        <v>65.762614081187877</v>
      </c>
      <c r="G66" s="72">
        <f t="shared" si="9"/>
        <v>9796.7950000000001</v>
      </c>
    </row>
    <row r="67" spans="1:7" x14ac:dyDescent="0.25">
      <c r="A67" s="71">
        <f t="shared" si="4"/>
        <v>47178</v>
      </c>
      <c r="B67" s="63">
        <v>51</v>
      </c>
      <c r="C67" s="57">
        <f t="shared" si="6"/>
        <v>9796.7950000000001</v>
      </c>
      <c r="D67" s="72">
        <f t="shared" si="7"/>
        <v>35.921573000202969</v>
      </c>
      <c r="E67" s="72">
        <f t="shared" si="8"/>
        <v>29.841041080984908</v>
      </c>
      <c r="F67" s="72">
        <f t="shared" si="2"/>
        <v>65.762614081187877</v>
      </c>
      <c r="G67" s="72">
        <f t="shared" si="9"/>
        <v>9766.9539999999997</v>
      </c>
    </row>
    <row r="68" spans="1:7" x14ac:dyDescent="0.25">
      <c r="A68" s="71">
        <f t="shared" si="4"/>
        <v>47209</v>
      </c>
      <c r="B68" s="63">
        <v>52</v>
      </c>
      <c r="C68" s="57">
        <f t="shared" si="6"/>
        <v>9766.9539999999997</v>
      </c>
      <c r="D68" s="72">
        <f t="shared" si="7"/>
        <v>35.81215584957269</v>
      </c>
      <c r="E68" s="72">
        <f t="shared" si="8"/>
        <v>29.950458231615183</v>
      </c>
      <c r="F68" s="72">
        <f t="shared" si="2"/>
        <v>65.762614081187877</v>
      </c>
      <c r="G68" s="72">
        <f t="shared" si="9"/>
        <v>9737.0040000000008</v>
      </c>
    </row>
    <row r="69" spans="1:7" x14ac:dyDescent="0.25">
      <c r="A69" s="71">
        <f t="shared" si="4"/>
        <v>47239</v>
      </c>
      <c r="B69" s="63">
        <v>53</v>
      </c>
      <c r="C69" s="57">
        <f t="shared" si="6"/>
        <v>9737.0040000000008</v>
      </c>
      <c r="D69" s="72">
        <f t="shared" si="7"/>
        <v>35.702337502723438</v>
      </c>
      <c r="E69" s="72">
        <f t="shared" si="8"/>
        <v>30.060276578464439</v>
      </c>
      <c r="F69" s="72">
        <f t="shared" si="2"/>
        <v>65.762614081187877</v>
      </c>
      <c r="G69" s="72">
        <f t="shared" si="9"/>
        <v>9706.9439999999995</v>
      </c>
    </row>
    <row r="70" spans="1:7" x14ac:dyDescent="0.25">
      <c r="A70" s="71">
        <f t="shared" si="4"/>
        <v>47270</v>
      </c>
      <c r="B70" s="63">
        <v>54</v>
      </c>
      <c r="C70" s="57">
        <f t="shared" si="6"/>
        <v>9706.9439999999995</v>
      </c>
      <c r="D70" s="72">
        <f t="shared" si="7"/>
        <v>35.5921164886024</v>
      </c>
      <c r="E70" s="72">
        <f t="shared" si="8"/>
        <v>30.170497592585477</v>
      </c>
      <c r="F70" s="72">
        <f t="shared" si="2"/>
        <v>65.762614081187877</v>
      </c>
      <c r="G70" s="72">
        <f t="shared" si="9"/>
        <v>9676.7739999999994</v>
      </c>
    </row>
    <row r="71" spans="1:7" x14ac:dyDescent="0.25">
      <c r="A71" s="71">
        <f t="shared" si="4"/>
        <v>47300</v>
      </c>
      <c r="B71" s="63">
        <v>55</v>
      </c>
      <c r="C71" s="57">
        <f t="shared" si="6"/>
        <v>9676.7739999999994</v>
      </c>
      <c r="D71" s="72">
        <f t="shared" si="7"/>
        <v>35.481491330762921</v>
      </c>
      <c r="E71" s="72">
        <f t="shared" si="8"/>
        <v>30.281122750424956</v>
      </c>
      <c r="F71" s="72">
        <f t="shared" si="2"/>
        <v>65.762614081187877</v>
      </c>
      <c r="G71" s="72">
        <f t="shared" si="9"/>
        <v>9646.4930000000004</v>
      </c>
    </row>
    <row r="72" spans="1:7" x14ac:dyDescent="0.25">
      <c r="A72" s="71">
        <f t="shared" si="4"/>
        <v>47331</v>
      </c>
      <c r="B72" s="63">
        <v>56</v>
      </c>
      <c r="C72" s="57">
        <f t="shared" si="6"/>
        <v>9646.4930000000004</v>
      </c>
      <c r="D72" s="72">
        <f t="shared" si="7"/>
        <v>35.370460547344699</v>
      </c>
      <c r="E72" s="72">
        <f t="shared" si="8"/>
        <v>30.392153533843178</v>
      </c>
      <c r="F72" s="72">
        <f t="shared" si="2"/>
        <v>65.762614081187877</v>
      </c>
      <c r="G72" s="72">
        <f t="shared" si="9"/>
        <v>9616.1010000000006</v>
      </c>
    </row>
    <row r="73" spans="1:7" x14ac:dyDescent="0.25">
      <c r="A73" s="71">
        <f t="shared" si="4"/>
        <v>47362</v>
      </c>
      <c r="B73" s="63">
        <v>57</v>
      </c>
      <c r="C73" s="57">
        <f t="shared" si="6"/>
        <v>9616.1010000000006</v>
      </c>
      <c r="D73" s="72">
        <f t="shared" si="7"/>
        <v>35.25902265105394</v>
      </c>
      <c r="E73" s="72">
        <f t="shared" si="8"/>
        <v>30.503591430133937</v>
      </c>
      <c r="F73" s="72">
        <f t="shared" si="2"/>
        <v>65.762614081187877</v>
      </c>
      <c r="G73" s="72">
        <f t="shared" si="9"/>
        <v>9585.5969999999998</v>
      </c>
    </row>
    <row r="74" spans="1:7" x14ac:dyDescent="0.25">
      <c r="A74" s="71">
        <f t="shared" si="4"/>
        <v>47392</v>
      </c>
      <c r="B74" s="63">
        <v>58</v>
      </c>
      <c r="C74" s="57">
        <f t="shared" si="6"/>
        <v>9585.5969999999998</v>
      </c>
      <c r="D74" s="72">
        <f t="shared" si="7"/>
        <v>35.147176149143448</v>
      </c>
      <c r="E74" s="72">
        <f t="shared" si="8"/>
        <v>30.615437932044433</v>
      </c>
      <c r="F74" s="72">
        <f t="shared" si="2"/>
        <v>65.762614081187877</v>
      </c>
      <c r="G74" s="72">
        <f t="shared" si="9"/>
        <v>9554.982</v>
      </c>
    </row>
    <row r="75" spans="1:7" x14ac:dyDescent="0.25">
      <c r="A75" s="71">
        <f t="shared" si="4"/>
        <v>47423</v>
      </c>
      <c r="B75" s="63">
        <v>59</v>
      </c>
      <c r="C75" s="57">
        <f t="shared" si="6"/>
        <v>9554.982</v>
      </c>
      <c r="D75" s="72">
        <f t="shared" si="7"/>
        <v>35.034919543392618</v>
      </c>
      <c r="E75" s="72">
        <f t="shared" si="8"/>
        <v>30.727694537795259</v>
      </c>
      <c r="F75" s="72">
        <f t="shared" si="2"/>
        <v>65.762614081187877</v>
      </c>
      <c r="G75" s="72">
        <f t="shared" si="9"/>
        <v>9524.2540000000008</v>
      </c>
    </row>
    <row r="76" spans="1:7" x14ac:dyDescent="0.25">
      <c r="A76" s="71">
        <f t="shared" si="4"/>
        <v>47453</v>
      </c>
      <c r="B76" s="63">
        <v>60</v>
      </c>
      <c r="C76" s="57">
        <f t="shared" si="6"/>
        <v>9524.2540000000008</v>
      </c>
      <c r="D76" s="72">
        <f t="shared" si="7"/>
        <v>34.922251330087363</v>
      </c>
      <c r="E76" s="72">
        <f t="shared" si="8"/>
        <v>30.840362751100511</v>
      </c>
      <c r="F76" s="72">
        <f t="shared" si="2"/>
        <v>65.762614081187877</v>
      </c>
      <c r="G76" s="72">
        <f t="shared" si="9"/>
        <v>9493.4140000000007</v>
      </c>
    </row>
    <row r="77" spans="1:7" x14ac:dyDescent="0.25">
      <c r="A77" s="71"/>
      <c r="B77" s="63"/>
      <c r="C77" s="57"/>
      <c r="D77" s="72"/>
      <c r="E77" s="72"/>
      <c r="F77" s="72"/>
      <c r="G77" s="72"/>
    </row>
    <row r="78" spans="1:7" x14ac:dyDescent="0.25">
      <c r="A78" s="71"/>
      <c r="B78" s="63"/>
      <c r="C78" s="57"/>
      <c r="D78" s="72"/>
      <c r="E78" s="72"/>
      <c r="F78" s="72"/>
      <c r="G78" s="72"/>
    </row>
    <row r="79" spans="1:7" x14ac:dyDescent="0.25">
      <c r="A79" s="71"/>
      <c r="B79" s="63"/>
      <c r="C79" s="57"/>
      <c r="D79" s="72"/>
      <c r="E79" s="72"/>
      <c r="F79" s="72"/>
      <c r="G79" s="72"/>
    </row>
    <row r="80" spans="1:7" x14ac:dyDescent="0.25">
      <c r="A80" s="71"/>
      <c r="B80" s="63"/>
      <c r="C80" s="57"/>
      <c r="D80" s="72"/>
      <c r="E80" s="72"/>
      <c r="F80" s="72"/>
      <c r="G80" s="72"/>
    </row>
    <row r="81" spans="1:7" x14ac:dyDescent="0.25">
      <c r="A81" s="71"/>
      <c r="B81" s="63"/>
      <c r="C81" s="57"/>
      <c r="D81" s="72"/>
      <c r="E81" s="72"/>
      <c r="F81" s="72"/>
      <c r="G81" s="72"/>
    </row>
    <row r="82" spans="1:7" x14ac:dyDescent="0.25">
      <c r="A82" s="71"/>
      <c r="B82" s="63"/>
      <c r="C82" s="57"/>
      <c r="D82" s="72"/>
      <c r="E82" s="72"/>
      <c r="F82" s="72"/>
      <c r="G82" s="72"/>
    </row>
    <row r="83" spans="1:7" x14ac:dyDescent="0.25">
      <c r="A83" s="71"/>
      <c r="B83" s="63"/>
      <c r="C83" s="57"/>
      <c r="D83" s="72"/>
      <c r="E83" s="72"/>
      <c r="F83" s="72"/>
      <c r="G83" s="72"/>
    </row>
    <row r="84" spans="1:7" x14ac:dyDescent="0.25">
      <c r="A84" s="71"/>
      <c r="B84" s="63"/>
      <c r="C84" s="57"/>
      <c r="D84" s="72"/>
      <c r="E84" s="72"/>
      <c r="F84" s="72"/>
      <c r="G84" s="72"/>
    </row>
    <row r="85" spans="1:7" x14ac:dyDescent="0.25">
      <c r="A85" s="71"/>
      <c r="B85" s="63"/>
      <c r="C85" s="57"/>
      <c r="D85" s="72"/>
      <c r="E85" s="72"/>
      <c r="F85" s="72"/>
      <c r="G85" s="72"/>
    </row>
    <row r="86" spans="1:7" x14ac:dyDescent="0.25">
      <c r="A86" s="71"/>
      <c r="B86" s="63"/>
      <c r="C86" s="57"/>
      <c r="D86" s="72"/>
      <c r="E86" s="72"/>
      <c r="F86" s="72"/>
      <c r="G86" s="72"/>
    </row>
    <row r="87" spans="1:7" x14ac:dyDescent="0.25">
      <c r="A87" s="71"/>
      <c r="B87" s="63"/>
      <c r="C87" s="57"/>
      <c r="D87" s="72"/>
      <c r="E87" s="72"/>
      <c r="F87" s="72"/>
      <c r="G87" s="72"/>
    </row>
    <row r="88" spans="1:7" x14ac:dyDescent="0.25">
      <c r="A88" s="71"/>
      <c r="B88" s="63"/>
      <c r="C88" s="57"/>
      <c r="D88" s="72"/>
      <c r="E88" s="72"/>
      <c r="F88" s="72"/>
      <c r="G88" s="72"/>
    </row>
    <row r="89" spans="1:7" x14ac:dyDescent="0.25">
      <c r="A89" s="71"/>
      <c r="B89" s="63"/>
      <c r="C89" s="57"/>
      <c r="D89" s="72"/>
      <c r="E89" s="72"/>
      <c r="F89" s="72"/>
      <c r="G89" s="72"/>
    </row>
    <row r="90" spans="1:7" x14ac:dyDescent="0.25">
      <c r="A90" s="71"/>
      <c r="B90" s="63"/>
      <c r="C90" s="57"/>
      <c r="D90" s="72"/>
      <c r="E90" s="72"/>
      <c r="F90" s="72"/>
      <c r="G90" s="72"/>
    </row>
    <row r="91" spans="1:7" x14ac:dyDescent="0.25">
      <c r="A91" s="71"/>
      <c r="B91" s="63"/>
      <c r="C91" s="57"/>
      <c r="D91" s="72"/>
      <c r="E91" s="72"/>
      <c r="F91" s="72"/>
      <c r="G91" s="72"/>
    </row>
    <row r="92" spans="1:7" x14ac:dyDescent="0.25">
      <c r="A92" s="71"/>
      <c r="B92" s="63"/>
      <c r="C92" s="57"/>
      <c r="D92" s="72"/>
      <c r="E92" s="72"/>
      <c r="F92" s="72"/>
      <c r="G92" s="72"/>
    </row>
    <row r="93" spans="1:7" x14ac:dyDescent="0.25">
      <c r="A93" s="71"/>
      <c r="B93" s="63"/>
      <c r="C93" s="57"/>
      <c r="D93" s="72"/>
      <c r="E93" s="72"/>
      <c r="F93" s="72"/>
      <c r="G93" s="72"/>
    </row>
    <row r="94" spans="1:7" x14ac:dyDescent="0.25">
      <c r="A94" s="71"/>
      <c r="B94" s="63"/>
      <c r="C94" s="57"/>
      <c r="D94" s="72"/>
      <c r="E94" s="72"/>
      <c r="F94" s="72"/>
      <c r="G94" s="72"/>
    </row>
    <row r="95" spans="1:7" x14ac:dyDescent="0.25">
      <c r="A95" s="71"/>
      <c r="B95" s="63"/>
      <c r="C95" s="57"/>
      <c r="D95" s="72"/>
      <c r="E95" s="72"/>
      <c r="F95" s="72"/>
      <c r="G95" s="72"/>
    </row>
    <row r="96" spans="1:7" x14ac:dyDescent="0.25">
      <c r="A96" s="71"/>
      <c r="B96" s="63"/>
      <c r="C96" s="57"/>
      <c r="D96" s="72"/>
      <c r="E96" s="72"/>
      <c r="F96" s="72"/>
      <c r="G96" s="72"/>
    </row>
    <row r="97" spans="1:7" x14ac:dyDescent="0.25">
      <c r="A97" s="71"/>
      <c r="B97" s="63"/>
      <c r="C97" s="57"/>
      <c r="D97" s="72"/>
      <c r="E97" s="72"/>
      <c r="F97" s="72"/>
      <c r="G97" s="72"/>
    </row>
    <row r="98" spans="1:7" x14ac:dyDescent="0.25">
      <c r="A98" s="71"/>
      <c r="B98" s="63"/>
      <c r="C98" s="57"/>
      <c r="D98" s="72"/>
      <c r="E98" s="72"/>
      <c r="F98" s="72"/>
      <c r="G98" s="72"/>
    </row>
    <row r="99" spans="1:7" x14ac:dyDescent="0.25">
      <c r="A99" s="71"/>
      <c r="B99" s="63"/>
      <c r="C99" s="57"/>
      <c r="D99" s="72"/>
      <c r="E99" s="72"/>
      <c r="F99" s="72"/>
      <c r="G99" s="72"/>
    </row>
    <row r="100" spans="1:7" x14ac:dyDescent="0.25">
      <c r="A100" s="71"/>
      <c r="B100" s="63"/>
      <c r="C100" s="57"/>
      <c r="D100" s="72"/>
      <c r="E100" s="72"/>
      <c r="F100" s="72"/>
      <c r="G100" s="72"/>
    </row>
    <row r="101" spans="1:7" x14ac:dyDescent="0.25">
      <c r="A101" s="71"/>
      <c r="B101" s="63"/>
      <c r="C101" s="57"/>
      <c r="D101" s="72"/>
      <c r="E101" s="72"/>
      <c r="F101" s="72"/>
      <c r="G101" s="72"/>
    </row>
    <row r="102" spans="1:7" x14ac:dyDescent="0.25">
      <c r="A102" s="71"/>
      <c r="B102" s="63"/>
      <c r="C102" s="57"/>
      <c r="D102" s="72"/>
      <c r="E102" s="72"/>
      <c r="F102" s="72"/>
      <c r="G102" s="72"/>
    </row>
    <row r="103" spans="1:7" x14ac:dyDescent="0.25">
      <c r="A103" s="71"/>
      <c r="B103" s="63"/>
      <c r="C103" s="57"/>
      <c r="D103" s="72"/>
      <c r="E103" s="72"/>
      <c r="F103" s="72"/>
      <c r="G103" s="72"/>
    </row>
    <row r="104" spans="1:7" x14ac:dyDescent="0.25">
      <c r="A104" s="71"/>
      <c r="B104" s="63"/>
      <c r="C104" s="57"/>
      <c r="D104" s="72"/>
      <c r="E104" s="72"/>
      <c r="F104" s="72"/>
      <c r="G104" s="72"/>
    </row>
    <row r="105" spans="1:7" x14ac:dyDescent="0.25">
      <c r="A105" s="71"/>
      <c r="B105" s="63"/>
      <c r="C105" s="57"/>
      <c r="D105" s="72"/>
      <c r="E105" s="72"/>
      <c r="F105" s="72"/>
      <c r="G105" s="72"/>
    </row>
    <row r="106" spans="1:7" x14ac:dyDescent="0.25">
      <c r="A106" s="71"/>
      <c r="B106" s="63"/>
      <c r="C106" s="57"/>
      <c r="D106" s="72"/>
      <c r="E106" s="72"/>
      <c r="F106" s="72"/>
      <c r="G106" s="72"/>
    </row>
    <row r="107" spans="1:7" x14ac:dyDescent="0.25">
      <c r="A107" s="71"/>
      <c r="B107" s="63"/>
      <c r="C107" s="57"/>
      <c r="D107" s="72"/>
      <c r="E107" s="72"/>
      <c r="F107" s="72"/>
      <c r="G107" s="72"/>
    </row>
    <row r="108" spans="1:7" x14ac:dyDescent="0.25">
      <c r="A108" s="71"/>
      <c r="B108" s="63"/>
      <c r="C108" s="57"/>
      <c r="D108" s="72"/>
      <c r="E108" s="72"/>
      <c r="F108" s="72"/>
      <c r="G108" s="72"/>
    </row>
    <row r="109" spans="1:7" x14ac:dyDescent="0.25">
      <c r="A109" s="71"/>
      <c r="B109" s="63"/>
      <c r="C109" s="57"/>
      <c r="D109" s="72"/>
      <c r="E109" s="72"/>
      <c r="F109" s="72"/>
      <c r="G109" s="72"/>
    </row>
    <row r="110" spans="1:7" x14ac:dyDescent="0.25">
      <c r="A110" s="71"/>
      <c r="B110" s="63"/>
      <c r="C110" s="57"/>
      <c r="D110" s="72"/>
      <c r="E110" s="72"/>
      <c r="F110" s="72"/>
      <c r="G110" s="72"/>
    </row>
    <row r="111" spans="1:7" x14ac:dyDescent="0.25">
      <c r="A111" s="71"/>
      <c r="B111" s="63"/>
      <c r="C111" s="57"/>
      <c r="D111" s="72"/>
      <c r="E111" s="72"/>
      <c r="F111" s="72"/>
      <c r="G111" s="72"/>
    </row>
    <row r="112" spans="1:7" x14ac:dyDescent="0.25">
      <c r="A112" s="71"/>
      <c r="B112" s="63"/>
      <c r="C112" s="57"/>
      <c r="D112" s="72"/>
      <c r="E112" s="72"/>
      <c r="F112" s="72"/>
      <c r="G112" s="72"/>
    </row>
    <row r="113" spans="1:7" x14ac:dyDescent="0.25">
      <c r="A113" s="71"/>
      <c r="B113" s="63"/>
      <c r="C113" s="57"/>
      <c r="D113" s="72"/>
      <c r="E113" s="72"/>
      <c r="F113" s="72"/>
      <c r="G113" s="72"/>
    </row>
    <row r="114" spans="1:7" x14ac:dyDescent="0.25">
      <c r="A114" s="71"/>
      <c r="B114" s="63"/>
      <c r="C114" s="57"/>
      <c r="D114" s="72"/>
      <c r="E114" s="72"/>
      <c r="F114" s="72"/>
      <c r="G114" s="72"/>
    </row>
    <row r="115" spans="1:7" x14ac:dyDescent="0.25">
      <c r="A115" s="71"/>
      <c r="B115" s="63"/>
      <c r="C115" s="57"/>
      <c r="D115" s="72"/>
      <c r="E115" s="72"/>
      <c r="F115" s="72"/>
      <c r="G115" s="72"/>
    </row>
    <row r="116" spans="1:7" x14ac:dyDescent="0.25">
      <c r="A116" s="71"/>
      <c r="B116" s="63"/>
      <c r="C116" s="57"/>
      <c r="D116" s="72"/>
      <c r="E116" s="72"/>
      <c r="F116" s="72"/>
      <c r="G116" s="72"/>
    </row>
    <row r="117" spans="1:7" x14ac:dyDescent="0.25">
      <c r="A117" s="71"/>
      <c r="B117" s="63"/>
      <c r="C117" s="57"/>
      <c r="D117" s="72"/>
      <c r="E117" s="72"/>
      <c r="F117" s="72"/>
      <c r="G117" s="72"/>
    </row>
    <row r="118" spans="1:7" x14ac:dyDescent="0.25">
      <c r="A118" s="71"/>
      <c r="B118" s="63"/>
      <c r="C118" s="57"/>
      <c r="D118" s="72"/>
      <c r="E118" s="72"/>
      <c r="F118" s="72"/>
      <c r="G118" s="72"/>
    </row>
    <row r="119" spans="1:7" x14ac:dyDescent="0.25">
      <c r="A119" s="71"/>
      <c r="B119" s="63"/>
      <c r="C119" s="57"/>
      <c r="D119" s="72"/>
      <c r="E119" s="72"/>
      <c r="F119" s="72"/>
      <c r="G119" s="72"/>
    </row>
    <row r="120" spans="1:7" x14ac:dyDescent="0.25">
      <c r="A120" s="71"/>
      <c r="B120" s="63"/>
      <c r="C120" s="57"/>
      <c r="D120" s="72"/>
      <c r="E120" s="72"/>
      <c r="F120" s="72"/>
      <c r="G120" s="72"/>
    </row>
    <row r="121" spans="1:7" x14ac:dyDescent="0.25">
      <c r="A121" s="71"/>
      <c r="B121" s="63"/>
      <c r="C121" s="57"/>
      <c r="D121" s="72"/>
      <c r="E121" s="72"/>
      <c r="F121" s="72"/>
      <c r="G121" s="72"/>
    </row>
    <row r="122" spans="1:7" x14ac:dyDescent="0.25">
      <c r="A122" s="71"/>
      <c r="B122" s="63"/>
      <c r="C122" s="57"/>
      <c r="D122" s="72"/>
      <c r="E122" s="72"/>
      <c r="F122" s="72"/>
      <c r="G122" s="72"/>
    </row>
    <row r="123" spans="1:7" x14ac:dyDescent="0.25">
      <c r="A123" s="71"/>
      <c r="B123" s="63"/>
      <c r="C123" s="57"/>
      <c r="D123" s="72"/>
      <c r="E123" s="72"/>
      <c r="F123" s="72"/>
      <c r="G123" s="72"/>
    </row>
    <row r="124" spans="1:7" x14ac:dyDescent="0.25">
      <c r="A124" s="71"/>
      <c r="B124" s="63"/>
      <c r="C124" s="57"/>
      <c r="D124" s="72"/>
      <c r="E124" s="72"/>
      <c r="F124" s="72"/>
      <c r="G124" s="72"/>
    </row>
    <row r="125" spans="1:7" x14ac:dyDescent="0.25">
      <c r="A125" s="71"/>
      <c r="B125" s="63"/>
      <c r="C125" s="57"/>
      <c r="D125" s="72"/>
      <c r="E125" s="72"/>
      <c r="F125" s="72"/>
      <c r="G125" s="72"/>
    </row>
    <row r="126" spans="1:7" x14ac:dyDescent="0.25">
      <c r="A126" s="71"/>
      <c r="B126" s="63"/>
      <c r="C126" s="57"/>
      <c r="D126" s="72"/>
      <c r="E126" s="72"/>
      <c r="F126" s="72"/>
      <c r="G126" s="72"/>
    </row>
    <row r="127" spans="1:7" x14ac:dyDescent="0.25">
      <c r="A127" s="71"/>
      <c r="B127" s="63"/>
      <c r="C127" s="57"/>
      <c r="D127" s="72"/>
      <c r="E127" s="72"/>
      <c r="F127" s="72"/>
      <c r="G127" s="72"/>
    </row>
    <row r="128" spans="1:7" x14ac:dyDescent="0.25">
      <c r="A128" s="71"/>
      <c r="B128" s="63"/>
      <c r="C128" s="57"/>
      <c r="D128" s="72"/>
      <c r="E128" s="72"/>
      <c r="F128" s="72"/>
      <c r="G128" s="72"/>
    </row>
    <row r="129" spans="1:7" x14ac:dyDescent="0.25">
      <c r="A129" s="71"/>
      <c r="B129" s="63"/>
      <c r="C129" s="57"/>
      <c r="D129" s="72"/>
      <c r="E129" s="72"/>
      <c r="F129" s="72"/>
      <c r="G129" s="72"/>
    </row>
    <row r="130" spans="1:7" x14ac:dyDescent="0.25">
      <c r="A130" s="71"/>
      <c r="B130" s="63"/>
      <c r="C130" s="57"/>
      <c r="D130" s="72"/>
      <c r="E130" s="72"/>
      <c r="F130" s="72"/>
      <c r="G130" s="72"/>
    </row>
    <row r="131" spans="1:7" x14ac:dyDescent="0.25">
      <c r="A131" s="71"/>
      <c r="B131" s="63"/>
      <c r="C131" s="57"/>
      <c r="D131" s="72"/>
      <c r="E131" s="72"/>
      <c r="F131" s="72"/>
      <c r="G131" s="72"/>
    </row>
    <row r="132" spans="1:7" x14ac:dyDescent="0.25">
      <c r="A132" s="71"/>
      <c r="B132" s="63"/>
      <c r="C132" s="57"/>
      <c r="D132" s="72"/>
      <c r="E132" s="72"/>
      <c r="F132" s="72"/>
      <c r="G132" s="72"/>
    </row>
    <row r="133" spans="1:7" x14ac:dyDescent="0.25">
      <c r="A133" s="71"/>
      <c r="B133" s="63"/>
      <c r="C133" s="57"/>
      <c r="D133" s="72"/>
      <c r="E133" s="72"/>
      <c r="F133" s="72"/>
      <c r="G133" s="7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5F25KTUSNP4X-205032580-789</_dlc_DocId>
    <_dlc_DocIdUrl xmlns="d65e48b5-f38d-431e-9b4f-47403bf4583f">
      <Url>https://rkas.sharepoint.com/Kliendisuhted/_layouts/15/DocIdRedir.aspx?ID=5F25KTUSNP4X-205032580-789</Url>
      <Description>5F25KTUSNP4X-205032580-789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35d2e7d39c6b090f24196a98f6bc45b0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6d936b6efeb1809389162ea87e256d04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F27AF7-96C8-468D-BDEC-BF4FBC6A3E85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8BF89732-1C8C-4B65-AC56-55C6C7A9B74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9BBD20D-3BE7-444E-B5AE-0481F25A5315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4295b89e-2911-42f0-a767-8ca596d6842f"/>
    <ds:schemaRef ds:uri="a4634551-c501-4e5e-ac96-dde1e0c9b252"/>
    <ds:schemaRef ds:uri="http://www.w3.org/XML/1998/namespace"/>
    <ds:schemaRef ds:uri="http://purl.org/dc/dcmitype/"/>
    <ds:schemaRef ds:uri="d65e48b5-f38d-431e-9b4f-47403bf4583f"/>
  </ds:schemaRefs>
</ds:datastoreItem>
</file>

<file path=customXml/itemProps4.xml><?xml version="1.0" encoding="utf-8"?>
<ds:datastoreItem xmlns:ds="http://schemas.openxmlformats.org/officeDocument/2006/customXml" ds:itemID="{FC8D4C59-FB6B-4886-B5B0-CA1179946F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91A83B65-561B-4064-902D-7F25125357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Lisa 3</vt:lpstr>
      <vt:lpstr>Annuiteetgraafik BIL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RKAS</dc:creator>
  <cp:keywords/>
  <dc:description/>
  <cp:lastModifiedBy>Lisbeth Mikson</cp:lastModifiedBy>
  <cp:revision/>
  <dcterms:created xsi:type="dcterms:W3CDTF">2009-11-20T06:24:07Z</dcterms:created>
  <dcterms:modified xsi:type="dcterms:W3CDTF">2024-11-05T11:23:22Z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dkond">
    <vt:lpwstr>Normdokumendid</vt:lpwstr>
  </property>
  <property fmtid="{D5CDD505-2E9C-101B-9397-08002B2CF9AE}" pid="3" name="ContentType">
    <vt:lpwstr>Dokument</vt:lpwstr>
  </property>
  <property fmtid="{D5CDD505-2E9C-101B-9397-08002B2CF9AE}" pid="4" name="PROOV">
    <vt:lpwstr/>
  </property>
  <property fmtid="{D5CDD505-2E9C-101B-9397-08002B2CF9AE}" pid="5" name="PROOV2">
    <vt:lpwstr/>
  </property>
  <property fmtid="{D5CDD505-2E9C-101B-9397-08002B2CF9AE}" pid="6" name="ContentTypeId">
    <vt:lpwstr>0x01010040C1E66C1C12A5448E2DE15E59C4812C</vt:lpwstr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  <property fmtid="{D5CDD505-2E9C-101B-9397-08002B2CF9AE}" pid="13" name="MediaServiceImageTags">
    <vt:lpwstr/>
  </property>
  <property fmtid="{D5CDD505-2E9C-101B-9397-08002B2CF9AE}" pid="14" name="_dlc_DocIdItemGuid">
    <vt:lpwstr>68f4ce5e-0efc-4b62-a1ff-d77abbc5ff21</vt:lpwstr>
  </property>
</Properties>
</file>